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ВИКОНКОМ\1. 09-01 03.09.2020\САЙТ\06 Питання ЖКГ\"/>
    </mc:Choice>
  </mc:AlternateContent>
  <bookViews>
    <workbookView xWindow="0" yWindow="0" windowWidth="20460" windowHeight="7020" activeTab="1"/>
  </bookViews>
  <sheets>
    <sheet name="2021 додаток 3" sheetId="7" r:id="rId1"/>
    <sheet name="2021 Додаток 4" sheetId="4" r:id="rId2"/>
  </sheets>
  <definedNames>
    <definedName name="_xlnm.Print_Titles" localSheetId="1">'2021 Додаток 4'!$21:$21</definedName>
    <definedName name="_xlnm.Print_Area" localSheetId="1">'2021 Додаток 4'!$A$1:$W$87</definedName>
  </definedNames>
  <calcPr calcId="162913"/>
</workbook>
</file>

<file path=xl/calcChain.xml><?xml version="1.0" encoding="utf-8"?>
<calcChain xmlns="http://schemas.openxmlformats.org/spreadsheetml/2006/main">
  <c r="D39" i="4" l="1"/>
  <c r="U59" i="7"/>
  <c r="U58" i="7"/>
  <c r="U37" i="7"/>
  <c r="Q37" i="7" s="1"/>
  <c r="S37" i="7"/>
  <c r="U36" i="7"/>
  <c r="Q36" i="7" s="1"/>
  <c r="S36" i="7"/>
  <c r="U35" i="7"/>
  <c r="Q35" i="7" s="1"/>
  <c r="S35" i="7"/>
  <c r="U34" i="7"/>
  <c r="Q34" i="7" s="1"/>
  <c r="S34" i="7"/>
  <c r="U33" i="7"/>
  <c r="Q33" i="7" s="1"/>
  <c r="S33" i="7"/>
  <c r="U31" i="7"/>
  <c r="Q31" i="7" s="1"/>
  <c r="U30" i="7"/>
  <c r="U29" i="7"/>
  <c r="Q29" i="7" s="1"/>
  <c r="S28" i="7"/>
  <c r="U28" i="7" s="1"/>
  <c r="Q28" i="7" s="1"/>
  <c r="S27" i="7"/>
  <c r="U27" i="7" s="1"/>
  <c r="Q27" i="7" s="1"/>
  <c r="S26" i="7"/>
  <c r="U26" i="7" s="1"/>
  <c r="Q26" i="7" s="1"/>
  <c r="S25" i="7"/>
  <c r="U25" i="7" s="1"/>
  <c r="Q25" i="7" s="1"/>
  <c r="S24" i="7"/>
  <c r="U24" i="7" s="1"/>
  <c r="D74" i="7"/>
  <c r="E73" i="7"/>
  <c r="K73" i="7" s="1"/>
  <c r="E72" i="7"/>
  <c r="K72" i="7" s="1"/>
  <c r="E71" i="7"/>
  <c r="E62" i="7"/>
  <c r="E59" i="7"/>
  <c r="E58" i="7"/>
  <c r="E40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Q74" i="7"/>
  <c r="Q63" i="7"/>
  <c r="D63" i="7"/>
  <c r="U62" i="7"/>
  <c r="U63" i="7" s="1"/>
  <c r="E63" i="7"/>
  <c r="D60" i="7"/>
  <c r="Q59" i="7"/>
  <c r="K59" i="7"/>
  <c r="E60" i="7"/>
  <c r="D41" i="7"/>
  <c r="U40" i="7"/>
  <c r="U41" i="7" s="1"/>
  <c r="K40" i="7"/>
  <c r="K41" i="7" s="1"/>
  <c r="E41" i="7"/>
  <c r="D38" i="7"/>
  <c r="D54" i="7" s="1"/>
  <c r="K37" i="7"/>
  <c r="K36" i="7"/>
  <c r="K35" i="7"/>
  <c r="K34" i="7"/>
  <c r="K33" i="7"/>
  <c r="Q32" i="7"/>
  <c r="K32" i="7"/>
  <c r="K31" i="7"/>
  <c r="Q30" i="7"/>
  <c r="K30" i="7"/>
  <c r="K29" i="7"/>
  <c r="K28" i="7"/>
  <c r="K27" i="7"/>
  <c r="K26" i="7"/>
  <c r="K25" i="7"/>
  <c r="K24" i="7"/>
  <c r="E74" i="7" l="1"/>
  <c r="E78" i="7" s="1"/>
  <c r="K38" i="7"/>
  <c r="K54" i="7" s="1"/>
  <c r="E38" i="7"/>
  <c r="S38" i="7"/>
  <c r="S54" i="7" s="1"/>
  <c r="S60" i="7"/>
  <c r="S78" i="7" s="1"/>
  <c r="S79" i="7" s="1"/>
  <c r="D78" i="7"/>
  <c r="D79" i="7" s="1"/>
  <c r="K71" i="7"/>
  <c r="K74" i="7" s="1"/>
  <c r="E54" i="7"/>
  <c r="K58" i="7"/>
  <c r="K60" i="7" s="1"/>
  <c r="K62" i="7"/>
  <c r="K63" i="7" s="1"/>
  <c r="E79" i="7" l="1"/>
  <c r="Q58" i="7"/>
  <c r="U60" i="7"/>
  <c r="U38" i="7"/>
  <c r="Q24" i="7"/>
  <c r="K78" i="7"/>
  <c r="K79" i="7" s="1"/>
  <c r="W61" i="4"/>
  <c r="W60" i="4"/>
  <c r="W32" i="4"/>
  <c r="W31" i="4"/>
  <c r="W30" i="4"/>
  <c r="U54" i="7" l="1"/>
  <c r="Q38" i="7"/>
  <c r="U78" i="7"/>
  <c r="Q78" i="7" s="1"/>
  <c r="Q60" i="7"/>
  <c r="E25" i="4"/>
  <c r="U28" i="4"/>
  <c r="W28" i="4" s="1"/>
  <c r="U35" i="4"/>
  <c r="W35" i="4" s="1"/>
  <c r="U34" i="4"/>
  <c r="W34" i="4" s="1"/>
  <c r="U38" i="4"/>
  <c r="W38" i="4" s="1"/>
  <c r="U37" i="4"/>
  <c r="W37" i="4" s="1"/>
  <c r="U36" i="4"/>
  <c r="W36" i="4" s="1"/>
  <c r="U29" i="4"/>
  <c r="W29" i="4" s="1"/>
  <c r="U79" i="7" l="1"/>
  <c r="Q79" i="7" s="1"/>
  <c r="Q54" i="7"/>
  <c r="O74" i="4"/>
  <c r="U74" i="4"/>
  <c r="P74" i="4"/>
  <c r="W64" i="4"/>
  <c r="W72" i="4"/>
  <c r="W73" i="4"/>
  <c r="E72" i="4"/>
  <c r="L72" i="4"/>
  <c r="M72" i="4"/>
  <c r="R72" i="4" s="1"/>
  <c r="E73" i="4"/>
  <c r="L73" i="4"/>
  <c r="Q73" i="4" s="1"/>
  <c r="Q74" i="4" s="1"/>
  <c r="W71" i="4"/>
  <c r="U27" i="4"/>
  <c r="W27" i="4" s="1"/>
  <c r="M73" i="4" l="1"/>
  <c r="U26" i="4"/>
  <c r="W26" i="4" s="1"/>
  <c r="U25" i="4"/>
  <c r="W25" i="4" s="1"/>
  <c r="S25" i="4" s="1"/>
  <c r="D74" i="4"/>
  <c r="E74" i="4" s="1"/>
  <c r="N78" i="4"/>
  <c r="N79" i="4" s="1"/>
  <c r="W74" i="4"/>
  <c r="L71" i="4"/>
  <c r="R71" i="4" s="1"/>
  <c r="R74" i="4" s="1"/>
  <c r="E71" i="4"/>
  <c r="Q65" i="4"/>
  <c r="O65" i="4"/>
  <c r="D65" i="4"/>
  <c r="W65" i="4"/>
  <c r="E64" i="4"/>
  <c r="L64" i="4" s="1"/>
  <c r="O62" i="4"/>
  <c r="O78" i="4" s="1"/>
  <c r="D62" i="4"/>
  <c r="P62" i="4"/>
  <c r="S61" i="4"/>
  <c r="E61" i="4"/>
  <c r="L61" i="4" s="1"/>
  <c r="M61" i="4" s="1"/>
  <c r="R61" i="4" s="1"/>
  <c r="E60" i="4"/>
  <c r="R42" i="4"/>
  <c r="Q42" i="4"/>
  <c r="P42" i="4"/>
  <c r="O42" i="4"/>
  <c r="E42" i="4"/>
  <c r="D42" i="4"/>
  <c r="Y41" i="4"/>
  <c r="W41" i="4"/>
  <c r="W42" i="4" s="1"/>
  <c r="E41" i="4"/>
  <c r="L41" i="4" s="1"/>
  <c r="S38" i="4"/>
  <c r="E38" i="4"/>
  <c r="L38" i="4" s="1"/>
  <c r="M38" i="4" s="1"/>
  <c r="R38" i="4" s="1"/>
  <c r="S37" i="4"/>
  <c r="E37" i="4"/>
  <c r="L37" i="4" s="1"/>
  <c r="M37" i="4" s="1"/>
  <c r="Q37" i="4" s="1"/>
  <c r="S36" i="4"/>
  <c r="E36" i="4"/>
  <c r="L36" i="4" s="1"/>
  <c r="M36" i="4" s="1"/>
  <c r="Q36" i="4" s="1"/>
  <c r="S35" i="4"/>
  <c r="E35" i="4"/>
  <c r="L35" i="4" s="1"/>
  <c r="S34" i="4"/>
  <c r="E34" i="4"/>
  <c r="L34" i="4" s="1"/>
  <c r="M34" i="4" s="1"/>
  <c r="P34" i="4" s="1"/>
  <c r="S33" i="4"/>
  <c r="E33" i="4"/>
  <c r="L33" i="4" s="1"/>
  <c r="M33" i="4" s="1"/>
  <c r="P33" i="4" s="1"/>
  <c r="S32" i="4"/>
  <c r="E32" i="4"/>
  <c r="L32" i="4" s="1"/>
  <c r="M32" i="4" s="1"/>
  <c r="P32" i="4" s="1"/>
  <c r="S31" i="4"/>
  <c r="E31" i="4"/>
  <c r="L31" i="4" s="1"/>
  <c r="M31" i="4" s="1"/>
  <c r="P31" i="4" s="1"/>
  <c r="S30" i="4"/>
  <c r="E30" i="4"/>
  <c r="L30" i="4" s="1"/>
  <c r="M30" i="4" s="1"/>
  <c r="S29" i="4"/>
  <c r="E29" i="4"/>
  <c r="L29" i="4" s="1"/>
  <c r="M29" i="4" s="1"/>
  <c r="O29" i="4" s="1"/>
  <c r="S28" i="4"/>
  <c r="E28" i="4"/>
  <c r="L28" i="4" s="1"/>
  <c r="M28" i="4" s="1"/>
  <c r="P28" i="4" s="1"/>
  <c r="S27" i="4"/>
  <c r="E27" i="4"/>
  <c r="L27" i="4" s="1"/>
  <c r="M27" i="4" s="1"/>
  <c r="O27" i="4" s="1"/>
  <c r="E26" i="4"/>
  <c r="L26" i="4" s="1"/>
  <c r="M26" i="4" s="1"/>
  <c r="O26" i="4" s="1"/>
  <c r="Q39" i="4" l="1"/>
  <c r="Q56" i="4" s="1"/>
  <c r="M35" i="4"/>
  <c r="R35" i="4"/>
  <c r="R39" i="4" s="1"/>
  <c r="R56" i="4" s="1"/>
  <c r="E62" i="4"/>
  <c r="L74" i="4"/>
  <c r="S26" i="4"/>
  <c r="D78" i="4"/>
  <c r="E39" i="4"/>
  <c r="E56" i="4" s="1"/>
  <c r="P39" i="4"/>
  <c r="P56" i="4" s="1"/>
  <c r="L60" i="4"/>
  <c r="L62" i="4" s="1"/>
  <c r="M62" i="4" s="1"/>
  <c r="W39" i="4"/>
  <c r="W56" i="4" s="1"/>
  <c r="L42" i="4"/>
  <c r="M41" i="4"/>
  <c r="M42" i="4" s="1"/>
  <c r="L65" i="4"/>
  <c r="M65" i="4" s="1"/>
  <c r="M64" i="4"/>
  <c r="W62" i="4"/>
  <c r="W78" i="4" s="1"/>
  <c r="S60" i="4"/>
  <c r="L25" i="4"/>
  <c r="M25" i="4" s="1"/>
  <c r="U39" i="4"/>
  <c r="U56" i="4" s="1"/>
  <c r="D56" i="4"/>
  <c r="U62" i="4"/>
  <c r="U78" i="4" s="1"/>
  <c r="E65" i="4"/>
  <c r="M71" i="4"/>
  <c r="M74" i="4" s="1"/>
  <c r="M60" i="4"/>
  <c r="R65" i="4" l="1"/>
  <c r="P64" i="4"/>
  <c r="P65" i="4" s="1"/>
  <c r="P78" i="4" s="1"/>
  <c r="P79" i="4"/>
  <c r="E78" i="4"/>
  <c r="Q62" i="4"/>
  <c r="Q78" i="4" s="1"/>
  <c r="R60" i="4"/>
  <c r="R62" i="4" s="1"/>
  <c r="Q79" i="4"/>
  <c r="S62" i="4"/>
  <c r="S39" i="4"/>
  <c r="S78" i="4"/>
  <c r="L39" i="4"/>
  <c r="L56" i="4" s="1"/>
  <c r="D79" i="4"/>
  <c r="S56" i="4"/>
  <c r="M39" i="4"/>
  <c r="M56" i="4" s="1"/>
  <c r="O25" i="4"/>
  <c r="O39" i="4" s="1"/>
  <c r="O56" i="4" s="1"/>
  <c r="O79" i="4" s="1"/>
  <c r="E79" i="4"/>
  <c r="L79" i="4" s="1"/>
  <c r="L78" i="4"/>
  <c r="W79" i="4"/>
  <c r="U79" i="4"/>
  <c r="M78" i="4"/>
  <c r="R78" i="4" l="1"/>
  <c r="R79" i="4" s="1"/>
  <c r="M79" i="4"/>
  <c r="S79" i="4"/>
</calcChain>
</file>

<file path=xl/sharedStrings.xml><?xml version="1.0" encoding="utf-8"?>
<sst xmlns="http://schemas.openxmlformats.org/spreadsheetml/2006/main" count="343" uniqueCount="220">
  <si>
    <t>№ з/п</t>
  </si>
  <si>
    <t>ВОДОПОСТАЧАННЯ</t>
  </si>
  <si>
    <t>1.1</t>
  </si>
  <si>
    <t>1.1.1</t>
  </si>
  <si>
    <t>1.1.2</t>
  </si>
  <si>
    <t>1.1.3</t>
  </si>
  <si>
    <t>1.1.4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</si>
  <si>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</si>
  <si>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</si>
  <si>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</si>
  <si>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</si>
  <si>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</si>
  <si>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</si>
  <si>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</si>
  <si>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</si>
  <si>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</si>
  <si>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Усього за підпунктом 1.1</t>
  </si>
  <si>
    <t>1.2</t>
  </si>
  <si>
    <t>1.2.1</t>
  </si>
  <si>
    <t>Усього за підпунктом 1.2</t>
  </si>
  <si>
    <t>2.1.1</t>
  </si>
  <si>
    <t>2.1.2</t>
  </si>
  <si>
    <t>Усього за підпунктом 2.1</t>
  </si>
  <si>
    <t>2.2</t>
  </si>
  <si>
    <t>2.2.1</t>
  </si>
  <si>
    <t>Усього за підпунктом 2.2</t>
  </si>
  <si>
    <t>2.5</t>
  </si>
  <si>
    <t>2.5.1.</t>
  </si>
  <si>
    <t>Реконструкція каналізаційного колектору Д 920мм (двох ниток) переходу технологічних трубопроводів очисних споруд через Приазовський магістральний канал у Мелітопольському районі Запорізької області</t>
  </si>
  <si>
    <t>Усього за підпунктом 2.5</t>
  </si>
  <si>
    <t>Додаток  4                                                                                                    до  Порядку розроблення, погодження та затвердження  інвестиційних програм суб’єктів господарювання у сфері  централізованого водопостачання та водовідведення</t>
  </si>
  <si>
    <t xml:space="preserve">ПОГОДЖЕНО </t>
  </si>
  <si>
    <t xml:space="preserve">ЗАТВЕРДЖЕНО                         </t>
  </si>
  <si>
    <t xml:space="preserve">рішенням виконавчого комітету Мелітопольської міської ради Запорізької області </t>
  </si>
  <si>
    <t>Директор КП "Водоканал" Мелітопольської міської ради Запорізької області</t>
  </si>
  <si>
    <t xml:space="preserve">                                                 (найменування органу місцевого самоврядування)</t>
  </si>
  <si>
    <t>(посадова особа ліцензіата)</t>
  </si>
  <si>
    <t>__________________________________</t>
  </si>
  <si>
    <t>Сергій НЕМЧЕНКО</t>
  </si>
  <si>
    <t xml:space="preserve">Секретар Мелітопольської міської ради </t>
  </si>
  <si>
    <t>(підпис)</t>
  </si>
  <si>
    <t>(П.І.Б.)</t>
  </si>
  <si>
    <t>______________________________ Роман РОМАНОВ</t>
  </si>
  <si>
    <t xml:space="preserve">                                              (підпис)</t>
  </si>
  <si>
    <t>М.П.</t>
  </si>
  <si>
    <t>КП "Водоканал" Мелітопольської міської ради Запорізької області</t>
  </si>
  <si>
    <t xml:space="preserve">(найменування ліцензіата) </t>
  </si>
  <si>
    <t>Найменування заходів (пооб'єктно)</t>
  </si>
  <si>
    <t>Кількісний показник (одиниця виміру)</t>
  </si>
  <si>
    <t>Фінансовий план використання коштів на виконання інвестиційної програми за джерелами фінансування, тис. грн (без ПДВ)</t>
  </si>
  <si>
    <t xml:space="preserve"> Сума позичкових коштів та відсотків за їх  використання, що підлягає поверненню у планованому періоді,            тис. грн              (без ПДВ)</t>
  </si>
  <si>
    <t xml:space="preserve"> Сума інших залучених коштів, що підлягає поверненню у планованому періоді,          тис. грн          (без ПДВ)</t>
  </si>
  <si>
    <t>Кошти, що враховуються    у структурі тарифів           гр.5 + гр.6. +      гр. 11 + гр. 12      тис. грн           (без ПДВ)</t>
  </si>
  <si>
    <t xml:space="preserve"> За способом виконання,                 тис. грн (без ПДВ)</t>
  </si>
  <si>
    <t>Графік здійснення заходів та використання коштів на планований період,  тис. грн (без ПДВ)</t>
  </si>
  <si>
    <t>Строк окупності (місяців)*</t>
  </si>
  <si>
    <t>№ аркуша обґрунтовуючих матеріалів</t>
  </si>
  <si>
    <t>Економія паливно-енергетичних ресурсів            (кВт/год/рік)</t>
  </si>
  <si>
    <t>Економія фонду заробітної плати                                                                          (тис. грн/рік)</t>
  </si>
  <si>
    <t>Економічний ефект (тис. грн )**</t>
  </si>
  <si>
    <t xml:space="preserve">загальна сума </t>
  </si>
  <si>
    <t>з урахуванням:</t>
  </si>
  <si>
    <t>госпо          дарський  (вартість    матеріальних ресурсів)</t>
  </si>
  <si>
    <t>підряд ний</t>
  </si>
  <si>
    <t>І кв.</t>
  </si>
  <si>
    <t>ІІ кв.</t>
  </si>
  <si>
    <t>ІІІ кв.</t>
  </si>
  <si>
    <t>ІV кв.</t>
  </si>
  <si>
    <t>аморти   заційні відраху   вання</t>
  </si>
  <si>
    <t>виробничі інвестиції з прибутку</t>
  </si>
  <si>
    <t>отримані у планованому періоді позичкові кошти фінансових установ, що підлягають поверненню</t>
  </si>
  <si>
    <t xml:space="preserve"> інші залучені кошти, отримані у планованому  періоді, з них:</t>
  </si>
  <si>
    <t>що підлягають поверненню</t>
  </si>
  <si>
    <t>що не підлягають поверненню</t>
  </si>
  <si>
    <t>І</t>
  </si>
  <si>
    <r>
      <t xml:space="preserve"> Будівництво, реконструкція та модернізація об</t>
    </r>
    <r>
      <rPr>
        <b/>
        <sz val="12"/>
        <rFont val="Calibri"/>
        <family val="2"/>
        <charset val="204"/>
      </rPr>
      <t>’</t>
    </r>
    <r>
      <rPr>
        <b/>
        <sz val="12"/>
        <rFont val="Times New Roman"/>
        <family val="1"/>
        <charset val="204"/>
      </rPr>
      <t>єктів водопостачання, з урахуванням:</t>
    </r>
  </si>
  <si>
    <t>Заходи зі зниження питомих витрат, а також втрат ресурсів, з них:</t>
  </si>
  <si>
    <t>1.1.5</t>
  </si>
  <si>
    <t>Заходи щодо забезпечення технологічного та/або комерційного обліку ресурсів, з них:</t>
  </si>
  <si>
    <t>Придбання лічильників електрообліку</t>
  </si>
  <si>
    <t xml:space="preserve">  1.3</t>
  </si>
  <si>
    <t>Заходи щодо зменшення обсягу витрат води на технологічні потреби, з них:</t>
  </si>
  <si>
    <t>Усього за підпунктом 1.3</t>
  </si>
  <si>
    <t>1.4</t>
  </si>
  <si>
    <t>Заходи щодо підвищення якості послуг з централізованого водопостачання, з них:</t>
  </si>
  <si>
    <t>Усього за підпунктом 1.4</t>
  </si>
  <si>
    <t>1.5</t>
  </si>
  <si>
    <t>Заходи щодо впровадження та розвитку інформаційних технологій, з них:</t>
  </si>
  <si>
    <t>Усього за підпунктом 1.5</t>
  </si>
  <si>
    <t>1.6</t>
  </si>
  <si>
    <t>Заходи щодо модернізації та закупівлі транспортних засобів спеціального та спеціалізованого призначення, з них:</t>
  </si>
  <si>
    <t>Усього за підпунктом 1.6</t>
  </si>
  <si>
    <t>1.7</t>
  </si>
  <si>
    <t>Заходи щодо підвищення екологічної безпеки та охорони навколишнього середовища, з них:</t>
  </si>
  <si>
    <t>Усього за підпунктом 1.7</t>
  </si>
  <si>
    <t xml:space="preserve">  1.8</t>
  </si>
  <si>
    <t>Інші заходи, з них:</t>
  </si>
  <si>
    <t>Усього за підпунктом 1.8</t>
  </si>
  <si>
    <t>Усього за розділом І</t>
  </si>
  <si>
    <t>ІІ</t>
  </si>
  <si>
    <t>ВОДОВІДВЕДЕННЯ</t>
  </si>
  <si>
    <r>
      <t xml:space="preserve"> Будівництво, реконструкція та модернізація об</t>
    </r>
    <r>
      <rPr>
        <b/>
        <sz val="12"/>
        <rFont val="Calibri"/>
        <family val="2"/>
        <charset val="204"/>
      </rPr>
      <t>’</t>
    </r>
    <r>
      <rPr>
        <b/>
        <sz val="12"/>
        <rFont val="Times New Roman"/>
        <family val="1"/>
        <charset val="204"/>
      </rPr>
      <t>єктів водовідведення, з урахуванням:</t>
    </r>
  </si>
  <si>
    <t xml:space="preserve">  2.1</t>
  </si>
  <si>
    <t>Заходи зі зниження питомих витрат,  а також втрат ресурсів, з них:</t>
  </si>
  <si>
    <t xml:space="preserve">  2.2</t>
  </si>
  <si>
    <t xml:space="preserve"> Усього за підпунктом  2.2</t>
  </si>
  <si>
    <t xml:space="preserve">  2.3</t>
  </si>
  <si>
    <t xml:space="preserve"> Усього за підпунктом 2.3</t>
  </si>
  <si>
    <t>2.4</t>
  </si>
  <si>
    <t>Усього за підпунктом  2.4</t>
  </si>
  <si>
    <t>Усього за підпунктом  2.5</t>
  </si>
  <si>
    <t>2.6</t>
  </si>
  <si>
    <t>Усього за підпунктом 2.6</t>
  </si>
  <si>
    <t>Усього за розділом ІІ</t>
  </si>
  <si>
    <t>Усього за інвестиційним планом</t>
  </si>
  <si>
    <t>Примітки:</t>
  </si>
  <si>
    <t>* Суми витрат по заходах та економічний ефект від їх впровадження  при розрахунку строку окупності враховувати без ПДВ.</t>
  </si>
  <si>
    <t>** Складові розрахунку економічного ефекту від впровадження  заходів враховувати без ПДВ.</t>
  </si>
  <si>
    <t xml:space="preserve">                                   Річний  інвестиційний план на 2021 рік</t>
  </si>
  <si>
    <t>лічильник - 20 один.</t>
  </si>
  <si>
    <t>2.5.2.</t>
  </si>
  <si>
    <t>2.5.3.</t>
  </si>
  <si>
    <t>труби ПЕ 100 SDR33-500×1,5 - 145 м; засувки Ø 500 мм – 4 од</t>
  </si>
  <si>
    <t>насосний агрегат - 1 один.                    Шафа керування - 1 од        кабель ВПП-16-400м     провід ВПП2,5 – 160 м   труба сталь ф108*4 – 120м   засувки з електрокеруванням Д 100мм - 2 од; проект з експертизою - 1 комплект</t>
  </si>
  <si>
    <t>насосний агрегат - 1 один.       станція керування - 1 од       труба сталь д108*4 – 100м    кабель ВПП 25-330м  провід ВПП  2,5 – 120 м    засувки з електрокеруванням Д250 мм - 1 од засувки з електрокеруванням Д150 мм - 1 од; проект з експертизою - 1 комплект</t>
  </si>
  <si>
    <t>насосний агрегат - 1 один.                    провід ВПП-2,5 – 160 м           кабель ВПП-10 - 480 м; проект з експертизою - 1 комплект</t>
  </si>
  <si>
    <t xml:space="preserve">насосний агрегат - 1 один.             провід ВПП2,5 - 160 м           засувка  Д100 мм - 1 од   засувка  Д80 мм - 1 од    зворотній клапан Д80 мм- 1 од; проект з експертизою - 1 комплект </t>
  </si>
  <si>
    <t>насосний агрегат - 1 один.         Шафа керування - 1 од     електродвигун - 1 од      кабель ВВГ3х95+1х50 – 12 м       кабель ВВГ4х50 – 20 м; проект з експертизою - 1 комплект</t>
  </si>
  <si>
    <t xml:space="preserve">трансформатор ТМ160/10/0,4-У1 Y/Yн - 1 од.                   кабель ААШВ 3х95 10 кВ – 5 м; проект з експертизою - 1 комплект             </t>
  </si>
  <si>
    <t xml:space="preserve">трансформатор ТМ250/10/0,4-У1 Y/Yн - 1 од.                  кабель ААШВ 3х150 10 кВ – 5 м; проект з експертизою - 1 комплект             </t>
  </si>
  <si>
    <t xml:space="preserve">трансформатор ТМ160/10/0,4-У1 Y/Yн-1 од.                   кабель ААШВ 3х95 10 кВ – 7 м; проект з експертизою - 1 комплект            </t>
  </si>
  <si>
    <t>шафа керування- 1 од                    кабель ВВГ4х50 – 120 м     труба ПВХ д.63 – 100 м      провід ВПП-2,5 – 230 м; проект з експертизою - 1 комплект</t>
  </si>
  <si>
    <t xml:space="preserve">насосний агрегат - 1 од.    Засувка з електрокеруванням - 1 од; проект з експертизою - 1 комплект            </t>
  </si>
  <si>
    <t>насосна станція GSWR.20. P18S-400/4T 3х400  A54 Q 2SM 80/65; проект з експертизою - 1 комплект</t>
  </si>
  <si>
    <t>насосна станція GSWR.20.SE 310 T 3х400 A54 Q 2SM 80/80; проект з експертизою - 1 комплект</t>
  </si>
  <si>
    <t>GSWI.20. MN 40-200 B1 3х400  A54 80/65 насосна станція водопостачання та пожежогасіння; проект з експертизою - 1 комплект</t>
  </si>
  <si>
    <t xml:space="preserve">трансформатор ТМ1600/10/6-У1   Y/Δ-11      кабель ААШВ3х120 10 кВ – 20 м; проект з експертизою - 1 комплект </t>
  </si>
  <si>
    <t xml:space="preserve">трансформатор ТМ1600/10/6-У1   Y/Δ-11     кабель ААШВ3х120 10 кВ – 20 м; проект з експертизою - 1 комплект  </t>
  </si>
  <si>
    <t xml:space="preserve">аераційні труби аеротенку    -120 м; проект з експертизою - 1 комплект  </t>
  </si>
  <si>
    <t>тяговий пластичний ланцюг - 80 м; проект з експертизою - 1 комплект</t>
  </si>
  <si>
    <t>Додаток 3                                                                                                              до  Порядку розроблення, погодження та затвердження  інвестиційних програм суб’єктів господарювання у сфері  централізованого водопостачання та водовідведення</t>
  </si>
  <si>
    <t xml:space="preserve">                                     ПОГОДЖЕНО </t>
  </si>
  <si>
    <r>
      <rPr>
        <u/>
        <sz val="11"/>
        <rFont val="Times New Roman"/>
        <family val="1"/>
        <charset val="204"/>
      </rPr>
      <t>рішенням виконавчого комітету  Мелітопольської міської ради Запорізької області</t>
    </r>
    <r>
      <rPr>
        <sz val="11"/>
        <rFont val="Times New Roman"/>
        <family val="1"/>
        <charset val="204"/>
      </rPr>
      <t xml:space="preserve"> </t>
    </r>
  </si>
  <si>
    <t>(найменування органу місцевого самоврядування)</t>
  </si>
  <si>
    <t xml:space="preserve"> ______________</t>
  </si>
  <si>
    <t>Секретар Мелітопольської міської ради Запорізької області</t>
  </si>
  <si>
    <t xml:space="preserve"> ______________________________ Роман РОМАНОВ</t>
  </si>
  <si>
    <t xml:space="preserve">                              (  підпис )                                          </t>
  </si>
  <si>
    <t>Фінансовий план  інвестиційної програми на 2021  рік</t>
  </si>
  <si>
    <t xml:space="preserve"> За способом виконання,                 тис. грн                    (без ПДВ)</t>
  </si>
  <si>
    <t>Графік здійснення заходів та використання коштів на планований та прогнозний періоди                                      тис. грн (без ПДВ)</t>
  </si>
  <si>
    <t>Строк окупності (місяців)**</t>
  </si>
  <si>
    <t xml:space="preserve">№ аркуша обґрунтовуючих матеріалів </t>
  </si>
  <si>
    <t>Економія паливно-енергетичних ресурсів (кВт*год/прогнозний період)</t>
  </si>
  <si>
    <t>Економія фонду заробітної плати, (тис. грн/прогнозний період)</t>
  </si>
  <si>
    <t>Економічний ефект  (тис. грн)***</t>
  </si>
  <si>
    <t>госпо-      дарський  (вартість    матеріаль-них ресурсів)</t>
  </si>
  <si>
    <t>підряд-  ний</t>
  </si>
  <si>
    <t>планова-ний період</t>
  </si>
  <si>
    <t>прогнозний період</t>
  </si>
  <si>
    <t>аморти-   заційні відраху-   вання</t>
  </si>
  <si>
    <t>позичко-ві кошти</t>
  </si>
  <si>
    <t>інші залучені кошти, з них:</t>
  </si>
  <si>
    <t>бюджетні кошти   (не підлягають поверненню)</t>
  </si>
  <si>
    <t>підлягають поверненню</t>
  </si>
  <si>
    <t xml:space="preserve"> не підлягають поверненню </t>
  </si>
  <si>
    <t>планова-ний період            + 1</t>
  </si>
  <si>
    <t>плано-ваний період     + n*</t>
  </si>
  <si>
    <r>
      <t xml:space="preserve"> Будівництво, реконструкція та модернізація об</t>
    </r>
    <r>
      <rPr>
        <b/>
        <sz val="9"/>
        <rFont val="Calibri"/>
        <family val="2"/>
        <charset val="204"/>
      </rPr>
      <t>’</t>
    </r>
    <r>
      <rPr>
        <b/>
        <sz val="9"/>
        <rFont val="Times New Roman"/>
        <family val="1"/>
        <charset val="204"/>
      </rPr>
      <t>єктів водопостачання, з урахуванням:</t>
    </r>
  </si>
  <si>
    <t>Заходи зі зниження питомих витрат, а також втрат ресурсів,  з них:</t>
  </si>
  <si>
    <t>1.3</t>
  </si>
  <si>
    <t>Заходи щодо провадження та розвитку інформаційних технологій, з них:</t>
  </si>
  <si>
    <t xml:space="preserve">  1.7</t>
  </si>
  <si>
    <t>1.8</t>
  </si>
  <si>
    <t>Інші заходи,з них:</t>
  </si>
  <si>
    <r>
      <t xml:space="preserve"> Будівництво, реконструкція та модернізація об</t>
    </r>
    <r>
      <rPr>
        <b/>
        <sz val="9"/>
        <rFont val="Calibri"/>
        <family val="2"/>
        <charset val="204"/>
      </rPr>
      <t>’</t>
    </r>
    <r>
      <rPr>
        <b/>
        <sz val="9"/>
        <rFont val="Times New Roman"/>
        <family val="1"/>
        <charset val="204"/>
      </rPr>
      <t>єктів водовідведення, з урахуванням:</t>
    </r>
  </si>
  <si>
    <t>Заходи зі зниження питомих витрат, а також втрат ресурсів, у т.ч.:</t>
  </si>
  <si>
    <t>2.1.4</t>
  </si>
  <si>
    <t>2.3</t>
  </si>
  <si>
    <t>Усього за підпунктом 2.3</t>
  </si>
  <si>
    <t>Модернізація та закупівля транспортних засобів спеціального та спеціалізованого призначення, з них:</t>
  </si>
  <si>
    <t>2.1.2.1</t>
  </si>
  <si>
    <t>х </t>
  </si>
  <si>
    <t>2.1.2.2</t>
  </si>
  <si>
    <t>Інші заходи, у т.ч.:</t>
  </si>
  <si>
    <t>Усього за інвестиційною програмою</t>
  </si>
  <si>
    <t xml:space="preserve">Примітки:  n* - кількість років інвестиційної програми.     
</t>
  </si>
  <si>
    <t>** Суми витрат по заходах та економічний ефект від їх впровадження  при розрахунку строку окупності враховувати без ПДВ.</t>
  </si>
  <si>
    <t>*** Складові розрахунку економічного ефекту від впровадження  заходів враховувати без ПДВ.</t>
  </si>
  <si>
    <t>лічильник в зборі - 20 один.</t>
  </si>
  <si>
    <t>лічильник в зборі -5 один.</t>
  </si>
  <si>
    <t>Заступник директора з комерційних питань та інвестицій                                                                     ____________                                        Євген СТАНКОВ</t>
  </si>
  <si>
    <t>Головний інженер                                                                                                                             ____________                                        Олександр МАРИНОВ</t>
  </si>
  <si>
    <t>Заступник директора з комерційних питань та інвестицій           ____________                                        Євген СТАНКОВ</t>
  </si>
  <si>
    <t>Головний інженер                                                                          ____________                                       Олександр МАРИНОВ</t>
  </si>
  <si>
    <t>Виконання проектно-кошторисної документації та технічне переоснащення трансформаторної підстанції Промзона № 15 ЦОС Фідер - 1 від  «МЛ-330»+ТУ ЦОС ВРП 10/6 кв</t>
  </si>
  <si>
    <t>Виконання проектно-кошторисної документації та технічне переоснащення трансформаторної підстанції Промзона № 15 ЦОС Фідер - 12 від  «МЛ-330»+ТУ    ЦОС ВРП 10/6 кв</t>
  </si>
  <si>
    <t xml:space="preserve">Виконання проектно-кошторисної документації та заміна аераційних труб аеротенку  на станції біологічного очищення СВКГ "Авіа С"                                                                                                                             </t>
  </si>
  <si>
    <t>Виконання проектно-кошторисної документації та заміна металоконструкції горизонтального піскового майданчику  на Центральних очисних спорудах</t>
  </si>
  <si>
    <t xml:space="preserve">Виконання проектно-кошторисної документації та технічне  переоснащення насосного обладнання та системи електропостачання артезіанської свердловини № 6а Мелітопольського водозабору        </t>
  </si>
  <si>
    <t xml:space="preserve">Виконання проектно-кошторисної документації та технічне  переоснащення насосного обладнання та системи електропостачання артезіанської свердловини № 13 Новопилипівського водозабору          </t>
  </si>
  <si>
    <t xml:space="preserve">Виконання проектно-кошторисної документації та технічне  переоснащення насосного обладнання та системи електропостачання артезіанської свердловини № 4 СВКГ "Авіа С"               </t>
  </si>
  <si>
    <t xml:space="preserve">Виконання проектно-кошторисної документації та технічне переоснащення насосного обладнання насосної станції водопостачання СВКГ "Авіа С"                    </t>
  </si>
  <si>
    <t>Виконання проектно-кошторисної документації та технічне переоснащення насосного обладнання та встановлення автоматизованої системи керування двигунами на базі частотного перетворювача на ВНС №2</t>
  </si>
  <si>
    <t xml:space="preserve">Виконання проектно-кошторисної документації та технічне переоснащення трансформаторної підстанції артезіанської свердловини №14, №15 Новопилипівського водозабору           </t>
  </si>
  <si>
    <t xml:space="preserve">Виконання проектно-кошторисної документації та технічне переоснащення трансформаторної підстанції артезіанської свердловини №17 Новопилипівського водозабору                                                                                                       </t>
  </si>
  <si>
    <t xml:space="preserve">Виконання проектно-коштоирисної документації та технічне переоснащення трансформаторної підстанції артезіанської свердловини №18 Новопилипівського водозабору від Ф- 23 п/ст. «Терпіння»         
</t>
  </si>
  <si>
    <t xml:space="preserve">Виконання проектно-кошторисної документації та технічне переоснащення насосного обладнання та встановлення автоматизованої системи керування двигунами на свердловині №16 Новопилипівського водозабору із пристроєм плавного пуску 55кВт*год)                  </t>
  </si>
  <si>
    <t xml:space="preserve">Виконання проектно-кошторисної документації та технічне переоснащення насосного обладнання  на ВНС№4                                                                                                                                                     </t>
  </si>
  <si>
    <t xml:space="preserve">Виконання проектно-кошторисної документації та технічне переоснащення насосного обладнання на ПНС по вул. Дружби, 218                                                                                                                                                    </t>
  </si>
  <si>
    <t xml:space="preserve">Виконання проектно-кошторисної документації та технічне переоснащення насосного обладнання на ПНС по вул. Вакуленчука, 59                                                                                                                                 </t>
  </si>
  <si>
    <t xml:space="preserve">Виконання проектно-кошторисної документації та технічне переоснащення насосного обладнання на ПНС по вул. Університетська, 35         </t>
  </si>
  <si>
    <t xml:space="preserve">Виконання проектно-кошторисної документації та технічне переоснащення насосного обладнання на ПНС по вул. Університетська, 43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</si>
  <si>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насосний агрегат - 1 один.                    шафа керування - 1 од        кабель ВПП-16-400м     провід ВПП2,5 – 160 м   труба сталь ф108*4 – 120м   засувки з електрокеруванням Д 100мм - 2 од; проект з експертизою - 1 комплект</t>
  </si>
  <si>
    <t>Виконання проектно-кошторисної документації та технічне переоснащення трансформаторної підстанції Промзона № 15 ЦОС Фідер - 1  від  «МЛ-330»+ТУ ЦОС ВРП 10/6 кв</t>
  </si>
  <si>
    <t xml:space="preserve">насосний агрегат - 1 од.    засувка з електрокеруванням - 1 од; проект з експертизою - 1 комплект            </t>
  </si>
  <si>
    <t xml:space="preserve">Виконання проектно-кошторисної документації та технічне переоснащення насосного обладнання  на ВНС№4                                                                                                                                                        </t>
  </si>
  <si>
    <t>від 03.09.2020 № 162</t>
  </si>
  <si>
    <t xml:space="preserve">           " 03"  09. 2020 року</t>
  </si>
  <si>
    <t>"03" 09.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</si>
</sst>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&quot;р.&quot;_-;\-* #,##0.00&quot;р.&quot;_-;_-* &quot;-&quot;??&quot;р.&quot;_-;_-@_-"/>
    <numFmt numFmtId="165" formatCode="0.000"/>
    <numFmt numFmtId="166" formatCode="#,##0.00;\-#,##0.00;\ "/>
    <numFmt numFmtId="167" formatCode="#,##0.000"/>
    <numFmt numFmtId="168" formatCode="_-* #,##0.00\ _г_р_н_._-;\-* #,##0.00\ _г_р_н_._-;_-* &quot;-&quot;??\ _г_р_н_._-;_-@_-"/>
  </numFmts>
  <fonts count="3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Arial Cyr"/>
      <family val="2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4"/>
      <name val="Arial Cyr"/>
      <family val="2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Calibri"/>
      <family val="2"/>
      <charset val="204"/>
    </font>
    <font>
      <b/>
      <sz val="10"/>
      <color theme="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4" fillId="0" borderId="0"/>
    <xf numFmtId="0" fontId="16" fillId="0" borderId="0"/>
    <xf numFmtId="0" fontId="20" fillId="0" borderId="0"/>
    <xf numFmtId="0" fontId="4" fillId="0" borderId="0"/>
    <xf numFmtId="165" fontId="4" fillId="0" borderId="0" applyFont="0" applyFill="0" applyBorder="0" applyAlignment="0" applyProtection="0"/>
  </cellStyleXfs>
  <cellXfs count="327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/>
    </xf>
    <xf numFmtId="0" fontId="5" fillId="0" borderId="0" xfId="1" applyFont="1" applyFill="1"/>
    <xf numFmtId="0" fontId="4" fillId="0" borderId="0" xfId="1" applyFill="1" applyAlignment="1">
      <alignment wrapText="1"/>
    </xf>
    <xf numFmtId="0" fontId="5" fillId="0" borderId="0" xfId="1" applyFont="1" applyFill="1" applyBorder="1"/>
    <xf numFmtId="0" fontId="3" fillId="0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7" fillId="0" borderId="0" xfId="1" applyFont="1" applyFill="1" applyAlignment="1">
      <alignment horizontal="center"/>
    </xf>
    <xf numFmtId="0" fontId="7" fillId="0" borderId="0" xfId="1" applyFont="1" applyFill="1"/>
    <xf numFmtId="0" fontId="8" fillId="0" borderId="0" xfId="1" applyFont="1" applyFill="1" applyAlignment="1">
      <alignment wrapText="1"/>
    </xf>
    <xf numFmtId="0" fontId="7" fillId="0" borderId="0" xfId="1" applyFont="1" applyFill="1" applyAlignment="1">
      <alignment horizontal="left" vertical="center" wrapText="1"/>
    </xf>
    <xf numFmtId="0" fontId="9" fillId="0" borderId="0" xfId="1" applyFont="1" applyFill="1" applyAlignment="1">
      <alignment horizontal="left" vertical="center" wrapText="1"/>
    </xf>
    <xf numFmtId="0" fontId="7" fillId="0" borderId="0" xfId="1" applyFont="1" applyFill="1" applyAlignment="1">
      <alignment vertical="top" wrapText="1"/>
    </xf>
    <xf numFmtId="0" fontId="7" fillId="0" borderId="7" xfId="1" applyFont="1" applyFill="1" applyBorder="1" applyAlignment="1"/>
    <xf numFmtId="0" fontId="7" fillId="0" borderId="7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7" fillId="0" borderId="0" xfId="1" applyFont="1" applyFill="1" applyAlignment="1">
      <alignment horizontal="left"/>
    </xf>
    <xf numFmtId="0" fontId="12" fillId="0" borderId="0" xfId="1" applyFont="1" applyFill="1"/>
    <xf numFmtId="0" fontId="12" fillId="0" borderId="0" xfId="1" applyFont="1" applyFill="1" applyAlignment="1">
      <alignment horizontal="left" vertical="top"/>
    </xf>
    <xf numFmtId="0" fontId="7" fillId="0" borderId="0" xfId="1" applyFont="1" applyFill="1" applyAlignment="1">
      <alignment wrapText="1"/>
    </xf>
    <xf numFmtId="0" fontId="7" fillId="0" borderId="0" xfId="1" applyFont="1" applyFill="1" applyAlignment="1">
      <alignment horizontal="left" vertical="top"/>
    </xf>
    <xf numFmtId="0" fontId="13" fillId="0" borderId="0" xfId="1" applyFont="1" applyFill="1" applyAlignment="1">
      <alignment horizontal="center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18" fillId="2" borderId="1" xfId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 wrapText="1"/>
    </xf>
    <xf numFmtId="0" fontId="18" fillId="2" borderId="1" xfId="2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>
      <alignment horizontal="center"/>
    </xf>
    <xf numFmtId="0" fontId="18" fillId="2" borderId="1" xfId="1" applyNumberFormat="1" applyFont="1" applyFill="1" applyBorder="1" applyAlignment="1">
      <alignment horizontal="center" vertical="center"/>
    </xf>
    <xf numFmtId="0" fontId="18" fillId="2" borderId="1" xfId="1" applyNumberFormat="1" applyFont="1" applyFill="1" applyBorder="1" applyAlignment="1">
      <alignment horizontal="center"/>
    </xf>
    <xf numFmtId="0" fontId="5" fillId="0" borderId="0" xfId="1" applyFont="1" applyFill="1" applyBorder="1" applyAlignment="1"/>
    <xf numFmtId="0" fontId="13" fillId="0" borderId="0" xfId="1" applyFont="1" applyFill="1" applyBorder="1" applyAlignment="1"/>
    <xf numFmtId="49" fontId="3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left" vertical="center" wrapText="1"/>
    </xf>
    <xf numFmtId="4" fontId="18" fillId="2" borderId="1" xfId="1" applyNumberFormat="1" applyFont="1" applyFill="1" applyBorder="1" applyAlignment="1">
      <alignment horizontal="center"/>
    </xf>
    <xf numFmtId="4" fontId="3" fillId="2" borderId="1" xfId="1" applyNumberFormat="1" applyFont="1" applyFill="1" applyBorder="1" applyAlignment="1">
      <alignment horizontal="center"/>
    </xf>
    <xf numFmtId="0" fontId="3" fillId="2" borderId="1" xfId="2" applyNumberFormat="1" applyFont="1" applyFill="1" applyBorder="1" applyAlignment="1" applyProtection="1">
      <alignment horizontal="center" wrapText="1"/>
    </xf>
    <xf numFmtId="4" fontId="3" fillId="2" borderId="1" xfId="2" applyNumberFormat="1" applyFont="1" applyFill="1" applyBorder="1" applyAlignment="1" applyProtection="1">
      <alignment horizontal="center" wrapText="1"/>
    </xf>
    <xf numFmtId="2" fontId="3" fillId="2" borderId="1" xfId="2" applyNumberFormat="1" applyFont="1" applyFill="1" applyBorder="1" applyAlignment="1" applyProtection="1">
      <alignment horizontal="center" wrapText="1"/>
    </xf>
    <xf numFmtId="1" fontId="3" fillId="2" borderId="1" xfId="2" applyNumberFormat="1" applyFont="1" applyFill="1" applyBorder="1" applyAlignment="1" applyProtection="1">
      <alignment horizontal="center" wrapText="1"/>
    </xf>
    <xf numFmtId="1" fontId="3" fillId="2" borderId="1" xfId="1" applyNumberFormat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3" fontId="3" fillId="2" borderId="1" xfId="3" applyNumberFormat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4" fontId="18" fillId="2" borderId="1" xfId="2" applyNumberFormat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/>
    <xf numFmtId="2" fontId="18" fillId="2" borderId="1" xfId="1" applyNumberFormat="1" applyFont="1" applyFill="1" applyBorder="1" applyAlignment="1">
      <alignment horizontal="center"/>
    </xf>
    <xf numFmtId="0" fontId="18" fillId="2" borderId="1" xfId="1" applyFont="1" applyFill="1" applyBorder="1" applyAlignment="1">
      <alignment horizontal="center"/>
    </xf>
    <xf numFmtId="1" fontId="18" fillId="2" borderId="1" xfId="2" applyNumberFormat="1" applyFont="1" applyFill="1" applyBorder="1" applyAlignment="1" applyProtection="1">
      <alignment horizontal="center" wrapText="1"/>
    </xf>
    <xf numFmtId="1" fontId="18" fillId="2" borderId="1" xfId="1" applyNumberFormat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left"/>
    </xf>
    <xf numFmtId="0" fontId="5" fillId="2" borderId="1" xfId="1" applyFont="1" applyFill="1" applyBorder="1" applyAlignment="1">
      <alignment horizontal="center"/>
    </xf>
    <xf numFmtId="0" fontId="3" fillId="2" borderId="1" xfId="1" applyFont="1" applyFill="1" applyBorder="1"/>
    <xf numFmtId="3" fontId="18" fillId="2" borderId="1" xfId="1" applyNumberFormat="1" applyFont="1" applyFill="1" applyBorder="1" applyAlignment="1">
      <alignment horizontal="center"/>
    </xf>
    <xf numFmtId="164" fontId="18" fillId="2" borderId="5" xfId="1" applyNumberFormat="1" applyFont="1" applyFill="1" applyBorder="1" applyAlignment="1">
      <alignment horizontal="center" vertical="center"/>
    </xf>
    <xf numFmtId="164" fontId="18" fillId="2" borderId="9" xfId="1" applyNumberFormat="1" applyFont="1" applyFill="1" applyBorder="1" applyAlignment="1">
      <alignment horizontal="center"/>
    </xf>
    <xf numFmtId="164" fontId="3" fillId="2" borderId="2" xfId="1" applyNumberFormat="1" applyFont="1" applyFill="1" applyBorder="1" applyAlignment="1">
      <alignment horizontal="center"/>
    </xf>
    <xf numFmtId="0" fontId="18" fillId="2" borderId="1" xfId="2" applyNumberFormat="1" applyFont="1" applyFill="1" applyBorder="1" applyAlignment="1" applyProtection="1">
      <alignment horizontal="center" wrapText="1"/>
    </xf>
    <xf numFmtId="4" fontId="18" fillId="2" borderId="1" xfId="3" applyNumberFormat="1" applyFont="1" applyFill="1" applyBorder="1" applyAlignment="1">
      <alignment horizontal="center" wrapText="1"/>
    </xf>
    <xf numFmtId="0" fontId="18" fillId="2" borderId="1" xfId="1" applyFont="1" applyFill="1" applyBorder="1" applyAlignment="1"/>
    <xf numFmtId="0" fontId="18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1" applyNumberFormat="1" applyFont="1" applyFill="1" applyBorder="1" applyAlignment="1">
      <alignment horizontal="center" vertical="center"/>
    </xf>
    <xf numFmtId="2" fontId="18" fillId="2" borderId="1" xfId="1" applyNumberFormat="1" applyFont="1" applyFill="1" applyBorder="1"/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/>
    </xf>
    <xf numFmtId="2" fontId="18" fillId="2" borderId="5" xfId="1" applyNumberFormat="1" applyFont="1" applyFill="1" applyBorder="1" applyAlignment="1">
      <alignment horizontal="center"/>
    </xf>
    <xf numFmtId="0" fontId="18" fillId="2" borderId="10" xfId="1" applyFont="1" applyFill="1" applyBorder="1" applyAlignment="1">
      <alignment horizontal="center"/>
    </xf>
    <xf numFmtId="0" fontId="3" fillId="2" borderId="5" xfId="1" applyFont="1" applyFill="1" applyBorder="1"/>
    <xf numFmtId="2" fontId="18" fillId="2" borderId="1" xfId="1" applyNumberFormat="1" applyFont="1" applyFill="1" applyBorder="1" applyAlignment="1"/>
    <xf numFmtId="0" fontId="21" fillId="0" borderId="0" xfId="1" applyFont="1" applyFill="1" applyBorder="1" applyAlignment="1">
      <alignment wrapText="1"/>
    </xf>
    <xf numFmtId="0" fontId="21" fillId="0" borderId="0" xfId="1" applyFont="1" applyFill="1" applyBorder="1" applyAlignment="1">
      <alignment horizontal="center" wrapText="1"/>
    </xf>
    <xf numFmtId="0" fontId="21" fillId="0" borderId="0" xfId="1" applyFont="1" applyFill="1"/>
    <xf numFmtId="0" fontId="21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0" fontId="7" fillId="0" borderId="0" xfId="1" applyFont="1" applyFill="1" applyAlignment="1"/>
    <xf numFmtId="0" fontId="2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center" wrapText="1"/>
    </xf>
    <xf numFmtId="0" fontId="18" fillId="2" borderId="5" xfId="1" applyFont="1" applyFill="1" applyBorder="1" applyAlignment="1">
      <alignment horizontal="center"/>
    </xf>
    <xf numFmtId="49" fontId="3" fillId="2" borderId="4" xfId="1" applyNumberFormat="1" applyFont="1" applyFill="1" applyBorder="1" applyAlignment="1">
      <alignment horizontal="center"/>
    </xf>
    <xf numFmtId="0" fontId="2" fillId="0" borderId="4" xfId="0" applyFont="1" applyBorder="1" applyAlignment="1">
      <alignment wrapText="1"/>
    </xf>
    <xf numFmtId="0" fontId="18" fillId="2" borderId="4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3" fontId="3" fillId="2" borderId="4" xfId="3" applyNumberFormat="1" applyFont="1" applyFill="1" applyBorder="1" applyAlignment="1">
      <alignment horizontal="center" wrapText="1"/>
    </xf>
    <xf numFmtId="2" fontId="3" fillId="2" borderId="4" xfId="1" applyNumberFormat="1" applyFont="1" applyFill="1" applyBorder="1" applyAlignment="1">
      <alignment horizontal="center"/>
    </xf>
    <xf numFmtId="1" fontId="3" fillId="2" borderId="4" xfId="2" applyNumberFormat="1" applyFont="1" applyFill="1" applyBorder="1" applyAlignment="1" applyProtection="1">
      <alignment horizontal="center" wrapText="1"/>
    </xf>
    <xf numFmtId="3" fontId="3" fillId="2" borderId="5" xfId="3" applyNumberFormat="1" applyFont="1" applyFill="1" applyBorder="1" applyAlignment="1">
      <alignment horizontal="center" wrapText="1"/>
    </xf>
    <xf numFmtId="1" fontId="18" fillId="2" borderId="5" xfId="1" applyNumberFormat="1" applyFont="1" applyFill="1" applyBorder="1" applyAlignment="1">
      <alignment horizontal="center"/>
    </xf>
    <xf numFmtId="0" fontId="5" fillId="0" borderId="1" xfId="1" applyFont="1" applyFill="1" applyBorder="1"/>
    <xf numFmtId="2" fontId="18" fillId="2" borderId="1" xfId="2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18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2" fontId="18" fillId="2" borderId="4" xfId="1" applyNumberFormat="1" applyFont="1" applyFill="1" applyBorder="1" applyAlignment="1">
      <alignment horizontal="center"/>
    </xf>
    <xf numFmtId="2" fontId="18" fillId="2" borderId="1" xfId="2" applyNumberFormat="1" applyFont="1" applyFill="1" applyBorder="1" applyAlignment="1" applyProtection="1">
      <alignment horizontal="center" wrapText="1"/>
    </xf>
    <xf numFmtId="2" fontId="18" fillId="2" borderId="3" xfId="1" applyNumberFormat="1" applyFont="1" applyFill="1" applyBorder="1" applyAlignment="1">
      <alignment horizontal="center"/>
    </xf>
    <xf numFmtId="164" fontId="21" fillId="0" borderId="0" xfId="1" applyNumberFormat="1" applyFont="1" applyFill="1" applyAlignment="1">
      <alignment horizontal="center"/>
    </xf>
    <xf numFmtId="0" fontId="21" fillId="2" borderId="0" xfId="1" applyFont="1" applyFill="1"/>
    <xf numFmtId="0" fontId="21" fillId="0" borderId="0" xfId="1" applyFont="1" applyFill="1" applyAlignment="1">
      <alignment horizontal="center" wrapText="1"/>
    </xf>
    <xf numFmtId="0" fontId="17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0" fontId="5" fillId="0" borderId="0" xfId="1" applyFont="1" applyFill="1" applyAlignment="1"/>
    <xf numFmtId="0" fontId="5" fillId="2" borderId="0" xfId="1" applyFont="1" applyFill="1" applyAlignment="1">
      <alignment vertical="top" wrapText="1"/>
    </xf>
    <xf numFmtId="0" fontId="5" fillId="0" borderId="0" xfId="1" applyFont="1" applyFill="1" applyAlignment="1">
      <alignment vertical="top" wrapText="1"/>
    </xf>
    <xf numFmtId="0" fontId="3" fillId="0" borderId="0" xfId="1" applyFont="1" applyFill="1"/>
    <xf numFmtId="0" fontId="3" fillId="2" borderId="0" xfId="1" applyFont="1" applyFill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23" fillId="0" borderId="0" xfId="1" applyFont="1" applyFill="1" applyAlignment="1"/>
    <xf numFmtId="0" fontId="23" fillId="0" borderId="0" xfId="1" applyFont="1" applyFill="1" applyAlignment="1">
      <alignment horizontal="left"/>
    </xf>
    <xf numFmtId="0" fontId="23" fillId="0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left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Fill="1" applyAlignment="1">
      <alignment horizontal="left"/>
    </xf>
    <xf numFmtId="0" fontId="15" fillId="0" borderId="0" xfId="1" applyFont="1" applyFill="1" applyAlignment="1">
      <alignment horizontal="left"/>
    </xf>
    <xf numFmtId="0" fontId="21" fillId="0" borderId="0" xfId="1" applyFont="1" applyFill="1" applyBorder="1"/>
    <xf numFmtId="0" fontId="12" fillId="0" borderId="1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26" fillId="0" borderId="1" xfId="1" applyNumberFormat="1" applyFont="1" applyFill="1" applyBorder="1" applyAlignment="1">
      <alignment horizontal="center" vertical="center"/>
    </xf>
    <xf numFmtId="0" fontId="26" fillId="2" borderId="1" xfId="1" applyFont="1" applyFill="1" applyBorder="1" applyAlignment="1">
      <alignment horizontal="center" vertical="center"/>
    </xf>
    <xf numFmtId="0" fontId="26" fillId="0" borderId="1" xfId="1" applyFont="1" applyFill="1" applyBorder="1" applyAlignment="1">
      <alignment horizontal="center" vertical="center"/>
    </xf>
    <xf numFmtId="0" fontId="26" fillId="0" borderId="1" xfId="1" applyFont="1" applyFill="1" applyBorder="1" applyAlignment="1">
      <alignment horizontal="center" vertical="center" wrapText="1"/>
    </xf>
    <xf numFmtId="0" fontId="21" fillId="0" borderId="0" xfId="1" applyFont="1" applyFill="1" applyAlignment="1">
      <alignment horizontal="center" vertical="center"/>
    </xf>
    <xf numFmtId="0" fontId="26" fillId="0" borderId="1" xfId="1" applyNumberFormat="1" applyFont="1" applyFill="1" applyBorder="1" applyAlignment="1">
      <alignment horizontal="center"/>
    </xf>
    <xf numFmtId="49" fontId="21" fillId="0" borderId="1" xfId="1" applyNumberFormat="1" applyFont="1" applyFill="1" applyBorder="1" applyAlignment="1">
      <alignment horizontal="center"/>
    </xf>
    <xf numFmtId="4" fontId="13" fillId="2" borderId="1" xfId="1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>
      <alignment horizontal="center" wrapText="1"/>
    </xf>
    <xf numFmtId="4" fontId="5" fillId="2" borderId="1" xfId="3" applyNumberFormat="1" applyFont="1" applyFill="1" applyBorder="1" applyAlignment="1">
      <alignment horizontal="center" wrapText="1"/>
    </xf>
    <xf numFmtId="0" fontId="13" fillId="2" borderId="1" xfId="1" applyFont="1" applyFill="1" applyBorder="1" applyAlignment="1"/>
    <xf numFmtId="0" fontId="13" fillId="2" borderId="1" xfId="1" applyFont="1" applyFill="1" applyBorder="1" applyAlignment="1">
      <alignment horizontal="center"/>
    </xf>
    <xf numFmtId="1" fontId="5" fillId="2" borderId="1" xfId="1" applyNumberFormat="1" applyFont="1" applyFill="1" applyBorder="1" applyAlignment="1">
      <alignment horizontal="center"/>
    </xf>
    <xf numFmtId="2" fontId="5" fillId="2" borderId="1" xfId="1" applyNumberFormat="1" applyFont="1" applyFill="1" applyBorder="1" applyAlignment="1">
      <alignment horizontal="center"/>
    </xf>
    <xf numFmtId="1" fontId="13" fillId="2" borderId="1" xfId="1" applyNumberFormat="1" applyFont="1" applyFill="1" applyBorder="1" applyAlignment="1">
      <alignment horizontal="center"/>
    </xf>
    <xf numFmtId="0" fontId="5" fillId="2" borderId="1" xfId="1" applyFont="1" applyFill="1" applyBorder="1" applyAlignment="1"/>
    <xf numFmtId="0" fontId="5" fillId="0" borderId="1" xfId="1" applyFont="1" applyFill="1" applyBorder="1" applyAlignment="1"/>
    <xf numFmtId="0" fontId="5" fillId="0" borderId="1" xfId="1" applyFont="1" applyFill="1" applyBorder="1" applyAlignment="1">
      <alignment horizontal="center"/>
    </xf>
    <xf numFmtId="2" fontId="13" fillId="2" borderId="1" xfId="1" applyNumberFormat="1" applyFont="1" applyFill="1" applyBorder="1" applyAlignment="1">
      <alignment horizontal="center"/>
    </xf>
    <xf numFmtId="0" fontId="21" fillId="0" borderId="1" xfId="1" applyFont="1" applyFill="1" applyBorder="1" applyAlignment="1">
      <alignment horizontal="center"/>
    </xf>
    <xf numFmtId="0" fontId="21" fillId="0" borderId="8" xfId="1" applyFont="1" applyFill="1" applyBorder="1" applyAlignment="1">
      <alignment horizontal="center"/>
    </xf>
    <xf numFmtId="0" fontId="21" fillId="0" borderId="1" xfId="1" applyFont="1" applyFill="1" applyBorder="1" applyAlignment="1"/>
    <xf numFmtId="0" fontId="21" fillId="0" borderId="2" xfId="1" applyFont="1" applyFill="1" applyBorder="1" applyAlignment="1"/>
    <xf numFmtId="0" fontId="21" fillId="0" borderId="8" xfId="1" applyFont="1" applyFill="1" applyBorder="1" applyAlignment="1"/>
    <xf numFmtId="0" fontId="21" fillId="0" borderId="3" xfId="1" applyFont="1" applyFill="1" applyBorder="1" applyAlignment="1">
      <alignment horizontal="center"/>
    </xf>
    <xf numFmtId="0" fontId="21" fillId="0" borderId="15" xfId="1" applyFont="1" applyFill="1" applyBorder="1"/>
    <xf numFmtId="4" fontId="26" fillId="0" borderId="1" xfId="1" applyNumberFormat="1" applyFont="1" applyFill="1" applyBorder="1" applyAlignment="1">
      <alignment horizontal="center"/>
    </xf>
    <xf numFmtId="0" fontId="26" fillId="0" borderId="1" xfId="1" applyFont="1" applyFill="1" applyBorder="1" applyAlignment="1">
      <alignment horizontal="center"/>
    </xf>
    <xf numFmtId="1" fontId="26" fillId="0" borderId="1" xfId="1" applyNumberFormat="1" applyFont="1" applyFill="1" applyBorder="1" applyAlignment="1">
      <alignment horizontal="center"/>
    </xf>
    <xf numFmtId="0" fontId="26" fillId="2" borderId="1" xfId="1" applyFont="1" applyFill="1" applyBorder="1" applyAlignment="1">
      <alignment horizontal="center"/>
    </xf>
    <xf numFmtId="2" fontId="26" fillId="0" borderId="1" xfId="1" applyNumberFormat="1" applyFont="1" applyFill="1" applyBorder="1" applyAlignment="1">
      <alignment horizontal="center"/>
    </xf>
    <xf numFmtId="164" fontId="21" fillId="0" borderId="1" xfId="1" applyNumberFormat="1" applyFont="1" applyFill="1" applyBorder="1" applyAlignment="1">
      <alignment horizontal="center"/>
    </xf>
    <xf numFmtId="4" fontId="26" fillId="2" borderId="1" xfId="1" applyNumberFormat="1" applyFont="1" applyFill="1" applyBorder="1" applyAlignment="1">
      <alignment horizontal="center"/>
    </xf>
    <xf numFmtId="0" fontId="21" fillId="2" borderId="1" xfId="1" applyFont="1" applyFill="1" applyBorder="1" applyAlignment="1">
      <alignment horizontal="center"/>
    </xf>
    <xf numFmtId="4" fontId="26" fillId="0" borderId="1" xfId="1" applyNumberFormat="1" applyFont="1" applyFill="1" applyBorder="1" applyAlignment="1"/>
    <xf numFmtId="3" fontId="26" fillId="2" borderId="1" xfId="1" applyNumberFormat="1" applyFont="1" applyFill="1" applyBorder="1" applyAlignment="1">
      <alignment horizontal="center"/>
    </xf>
    <xf numFmtId="164" fontId="26" fillId="0" borderId="1" xfId="1" applyNumberFormat="1" applyFont="1" applyFill="1" applyBorder="1" applyAlignment="1">
      <alignment horizontal="center"/>
    </xf>
    <xf numFmtId="0" fontId="5" fillId="2" borderId="1" xfId="4" applyNumberFormat="1" applyFont="1" applyFill="1" applyBorder="1" applyAlignment="1" applyProtection="1">
      <alignment horizontal="center" vertical="center" wrapText="1"/>
    </xf>
    <xf numFmtId="1" fontId="13" fillId="2" borderId="1" xfId="1" applyNumberFormat="1" applyFont="1" applyFill="1" applyBorder="1" applyAlignment="1">
      <alignment horizontal="center" vertical="center"/>
    </xf>
    <xf numFmtId="0" fontId="5" fillId="0" borderId="1" xfId="4" applyNumberFormat="1" applyFont="1" applyFill="1" applyBorder="1" applyAlignment="1" applyProtection="1">
      <alignment horizontal="center" vertical="center" wrapText="1"/>
    </xf>
    <xf numFmtId="2" fontId="13" fillId="2" borderId="1" xfId="4" applyNumberFormat="1" applyFont="1" applyFill="1" applyBorder="1" applyAlignment="1" applyProtection="1">
      <alignment horizontal="center" vertical="center" wrapText="1"/>
    </xf>
    <xf numFmtId="2" fontId="5" fillId="2" borderId="1" xfId="4" applyNumberFormat="1" applyFont="1" applyFill="1" applyBorder="1" applyAlignment="1" applyProtection="1">
      <alignment horizontal="center" vertical="center" wrapText="1"/>
    </xf>
    <xf numFmtId="2" fontId="28" fillId="2" borderId="1" xfId="1" applyNumberFormat="1" applyFont="1" applyFill="1" applyBorder="1" applyAlignment="1">
      <alignment horizontal="center"/>
    </xf>
    <xf numFmtId="2" fontId="5" fillId="0" borderId="1" xfId="1" applyNumberFormat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26" fillId="0" borderId="3" xfId="1" applyFont="1" applyFill="1" applyBorder="1" applyAlignment="1">
      <alignment horizontal="center"/>
    </xf>
    <xf numFmtId="4" fontId="21" fillId="0" borderId="1" xfId="3" applyNumberFormat="1" applyFont="1" applyFill="1" applyBorder="1" applyAlignment="1">
      <alignment horizontal="center" wrapText="1"/>
    </xf>
    <xf numFmtId="0" fontId="26" fillId="0" borderId="1" xfId="1" applyFont="1" applyFill="1" applyBorder="1" applyAlignment="1"/>
    <xf numFmtId="4" fontId="21" fillId="0" borderId="1" xfId="1" applyNumberFormat="1" applyFont="1" applyFill="1" applyBorder="1" applyAlignment="1">
      <alignment horizontal="center"/>
    </xf>
    <xf numFmtId="49" fontId="21" fillId="0" borderId="1" xfId="1" applyNumberFormat="1" applyFont="1" applyFill="1" applyBorder="1" applyAlignment="1">
      <alignment horizontal="center" vertical="center" wrapText="1"/>
    </xf>
    <xf numFmtId="3" fontId="5" fillId="2" borderId="1" xfId="3" applyNumberFormat="1" applyFont="1" applyFill="1" applyBorder="1" applyAlignment="1">
      <alignment horizontal="center" vertical="center" wrapText="1"/>
    </xf>
    <xf numFmtId="0" fontId="28" fillId="2" borderId="1" xfId="1" applyFont="1" applyFill="1" applyBorder="1" applyAlignment="1">
      <alignment horizontal="center"/>
    </xf>
    <xf numFmtId="0" fontId="13" fillId="2" borderId="4" xfId="1" applyFont="1" applyFill="1" applyBorder="1" applyAlignment="1">
      <alignment horizontal="center"/>
    </xf>
    <xf numFmtId="0" fontId="13" fillId="0" borderId="4" xfId="1" applyFont="1" applyFill="1" applyBorder="1" applyAlignment="1">
      <alignment horizontal="center"/>
    </xf>
    <xf numFmtId="2" fontId="13" fillId="2" borderId="4" xfId="1" applyNumberFormat="1" applyFont="1" applyFill="1" applyBorder="1" applyAlignment="1">
      <alignment horizontal="center"/>
    </xf>
    <xf numFmtId="49" fontId="21" fillId="0" borderId="1" xfId="1" applyNumberFormat="1" applyFont="1" applyFill="1" applyBorder="1" applyAlignment="1">
      <alignment horizontal="center" wrapText="1"/>
    </xf>
    <xf numFmtId="3" fontId="21" fillId="0" borderId="1" xfId="3" applyNumberFormat="1" applyFont="1" applyFill="1" applyBorder="1" applyAlignment="1">
      <alignment horizontal="center" wrapText="1"/>
    </xf>
    <xf numFmtId="0" fontId="21" fillId="0" borderId="4" xfId="1" applyFont="1" applyFill="1" applyBorder="1" applyAlignment="1">
      <alignment horizontal="center"/>
    </xf>
    <xf numFmtId="167" fontId="13" fillId="2" borderId="1" xfId="3" applyNumberFormat="1" applyFont="1" applyFill="1" applyBorder="1" applyAlignment="1">
      <alignment horizontal="center" wrapText="1"/>
    </xf>
    <xf numFmtId="4" fontId="13" fillId="2" borderId="1" xfId="3" applyNumberFormat="1" applyFont="1" applyFill="1" applyBorder="1" applyAlignment="1">
      <alignment horizontal="center" wrapText="1"/>
    </xf>
    <xf numFmtId="4" fontId="13" fillId="0" borderId="1" xfId="1" applyNumberFormat="1" applyFont="1" applyFill="1" applyBorder="1" applyAlignment="1">
      <alignment horizontal="center"/>
    </xf>
    <xf numFmtId="2" fontId="13" fillId="0" borderId="1" xfId="1" applyNumberFormat="1" applyFont="1" applyFill="1" applyBorder="1" applyAlignment="1">
      <alignment horizontal="right"/>
    </xf>
    <xf numFmtId="3" fontId="13" fillId="2" borderId="1" xfId="1" applyNumberFormat="1" applyFont="1" applyFill="1" applyBorder="1" applyAlignment="1">
      <alignment horizontal="center"/>
    </xf>
    <xf numFmtId="3" fontId="13" fillId="2" borderId="1" xfId="3" applyNumberFormat="1" applyFont="1" applyFill="1" applyBorder="1" applyAlignment="1">
      <alignment horizontal="center" wrapText="1"/>
    </xf>
    <xf numFmtId="4" fontId="13" fillId="0" borderId="1" xfId="1" applyNumberFormat="1" applyFont="1" applyFill="1" applyBorder="1" applyAlignment="1"/>
    <xf numFmtId="0" fontId="13" fillId="0" borderId="1" xfId="1" applyFont="1" applyFill="1" applyBorder="1" applyAlignment="1"/>
    <xf numFmtId="0" fontId="12" fillId="0" borderId="0" xfId="1" applyFont="1" applyFill="1" applyBorder="1" applyAlignment="1">
      <alignment horizontal="left"/>
    </xf>
    <xf numFmtId="0" fontId="12" fillId="2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29" fillId="0" borderId="0" xfId="1" applyFont="1" applyFill="1" applyBorder="1" applyAlignment="1">
      <alignment horizontal="center"/>
    </xf>
    <xf numFmtId="0" fontId="26" fillId="0" borderId="0" xfId="1" applyFont="1" applyFill="1" applyBorder="1" applyAlignment="1">
      <alignment horizontal="center"/>
    </xf>
    <xf numFmtId="0" fontId="21" fillId="0" borderId="0" xfId="1" applyFont="1" applyFill="1" applyBorder="1" applyAlignment="1"/>
    <xf numFmtId="0" fontId="25" fillId="2" borderId="0" xfId="1" applyFont="1" applyFill="1" applyAlignment="1">
      <alignment wrapText="1"/>
    </xf>
    <xf numFmtId="0" fontId="25" fillId="0" borderId="0" xfId="1" applyFont="1" applyFill="1" applyAlignment="1">
      <alignment wrapText="1"/>
    </xf>
    <xf numFmtId="0" fontId="25" fillId="0" borderId="0" xfId="1" applyFont="1" applyFill="1"/>
    <xf numFmtId="0" fontId="25" fillId="0" borderId="0" xfId="1" applyFont="1" applyFill="1" applyAlignment="1"/>
    <xf numFmtId="168" fontId="25" fillId="0" borderId="0" xfId="5" applyNumberFormat="1" applyFont="1" applyFill="1" applyAlignment="1"/>
    <xf numFmtId="0" fontId="12" fillId="0" borderId="0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center"/>
    </xf>
    <xf numFmtId="2" fontId="5" fillId="2" borderId="1" xfId="4" applyNumberFormat="1" applyFont="1" applyFill="1" applyBorder="1" applyAlignment="1" applyProtection="1">
      <alignment horizontal="center" wrapText="1"/>
    </xf>
    <xf numFmtId="0" fontId="5" fillId="2" borderId="1" xfId="4" applyNumberFormat="1" applyFont="1" applyFill="1" applyBorder="1" applyAlignment="1" applyProtection="1">
      <alignment horizontal="center" wrapText="1"/>
    </xf>
    <xf numFmtId="4" fontId="5" fillId="2" borderId="1" xfId="1" applyNumberFormat="1" applyFont="1" applyFill="1" applyBorder="1" applyAlignment="1">
      <alignment horizontal="center"/>
    </xf>
    <xf numFmtId="2" fontId="5" fillId="2" borderId="4" xfId="1" applyNumberFormat="1" applyFont="1" applyFill="1" applyBorder="1" applyAlignment="1">
      <alignment horizontal="center"/>
    </xf>
    <xf numFmtId="0" fontId="30" fillId="0" borderId="4" xfId="0" applyFont="1" applyBorder="1" applyAlignment="1">
      <alignment wrapText="1"/>
    </xf>
    <xf numFmtId="0" fontId="30" fillId="0" borderId="1" xfId="0" applyFont="1" applyBorder="1" applyAlignment="1">
      <alignment wrapText="1"/>
    </xf>
    <xf numFmtId="164" fontId="26" fillId="0" borderId="1" xfId="1" applyNumberFormat="1" applyFont="1" applyFill="1" applyBorder="1" applyAlignment="1">
      <alignment horizontal="center"/>
    </xf>
    <xf numFmtId="0" fontId="12" fillId="0" borderId="11" xfId="1" applyFont="1" applyFill="1" applyBorder="1" applyAlignment="1">
      <alignment horizontal="left" vertical="top" wrapText="1"/>
    </xf>
    <xf numFmtId="0" fontId="21" fillId="0" borderId="0" xfId="1" applyFont="1" applyFill="1" applyBorder="1" applyAlignment="1">
      <alignment horizontal="center"/>
    </xf>
    <xf numFmtId="164" fontId="12" fillId="0" borderId="0" xfId="1" applyNumberFormat="1" applyFont="1" applyFill="1" applyAlignment="1">
      <alignment horizontal="left"/>
    </xf>
    <xf numFmtId="0" fontId="12" fillId="0" borderId="0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center"/>
    </xf>
    <xf numFmtId="0" fontId="26" fillId="0" borderId="2" xfId="1" applyFont="1" applyFill="1" applyBorder="1" applyAlignment="1">
      <alignment horizontal="center"/>
    </xf>
    <xf numFmtId="0" fontId="26" fillId="0" borderId="8" xfId="1" applyFont="1" applyFill="1" applyBorder="1" applyAlignment="1">
      <alignment horizontal="center"/>
    </xf>
    <xf numFmtId="0" fontId="26" fillId="0" borderId="3" xfId="1" applyFont="1" applyFill="1" applyBorder="1" applyAlignment="1">
      <alignment horizontal="center"/>
    </xf>
    <xf numFmtId="0" fontId="21" fillId="0" borderId="1" xfId="4" applyNumberFormat="1" applyFont="1" applyFill="1" applyBorder="1" applyAlignment="1" applyProtection="1">
      <alignment horizontal="center" vertical="center" wrapText="1"/>
    </xf>
    <xf numFmtId="49" fontId="26" fillId="0" borderId="1" xfId="1" applyNumberFormat="1" applyFont="1" applyFill="1" applyBorder="1" applyAlignment="1">
      <alignment horizontal="center"/>
    </xf>
    <xf numFmtId="0" fontId="21" fillId="0" borderId="1" xfId="1" applyFont="1" applyFill="1" applyBorder="1" applyAlignment="1">
      <alignment horizontal="center"/>
    </xf>
    <xf numFmtId="0" fontId="21" fillId="0" borderId="2" xfId="4" applyNumberFormat="1" applyFont="1" applyFill="1" applyBorder="1" applyAlignment="1" applyProtection="1">
      <alignment horizontal="center" vertical="center" wrapText="1"/>
    </xf>
    <xf numFmtId="0" fontId="21" fillId="0" borderId="8" xfId="4" applyNumberFormat="1" applyFont="1" applyFill="1" applyBorder="1" applyAlignment="1" applyProtection="1">
      <alignment horizontal="center" vertical="center" wrapText="1"/>
    </xf>
    <xf numFmtId="0" fontId="21" fillId="0" borderId="3" xfId="4" applyNumberFormat="1" applyFont="1" applyFill="1" applyBorder="1" applyAlignment="1" applyProtection="1">
      <alignment horizontal="center" vertical="center" wrapText="1"/>
    </xf>
    <xf numFmtId="0" fontId="21" fillId="0" borderId="2" xfId="1" applyFont="1" applyFill="1" applyBorder="1" applyAlignment="1">
      <alignment horizontal="center"/>
    </xf>
    <xf numFmtId="0" fontId="21" fillId="0" borderId="8" xfId="1" applyFont="1" applyFill="1" applyBorder="1" applyAlignment="1">
      <alignment horizontal="center"/>
    </xf>
    <xf numFmtId="0" fontId="21" fillId="0" borderId="3" xfId="1" applyFont="1" applyFill="1" applyBorder="1" applyAlignment="1">
      <alignment horizontal="center"/>
    </xf>
    <xf numFmtId="0" fontId="26" fillId="0" borderId="1" xfId="1" applyFont="1" applyFill="1" applyBorder="1" applyAlignment="1">
      <alignment horizontal="center"/>
    </xf>
    <xf numFmtId="0" fontId="26" fillId="0" borderId="12" xfId="1" applyFont="1" applyFill="1" applyBorder="1" applyAlignment="1">
      <alignment horizontal="center"/>
    </xf>
    <xf numFmtId="0" fontId="26" fillId="0" borderId="2" xfId="1" applyFont="1" applyFill="1" applyBorder="1" applyAlignment="1">
      <alignment horizontal="center" vertical="center"/>
    </xf>
    <xf numFmtId="0" fontId="26" fillId="0" borderId="3" xfId="1" applyFont="1" applyFill="1" applyBorder="1" applyAlignment="1">
      <alignment horizontal="center" vertical="center"/>
    </xf>
    <xf numFmtId="164" fontId="26" fillId="0" borderId="2" xfId="1" applyNumberFormat="1" applyFont="1" applyFill="1" applyBorder="1" applyAlignment="1">
      <alignment horizontal="center"/>
    </xf>
    <xf numFmtId="164" fontId="26" fillId="0" borderId="8" xfId="1" applyNumberFormat="1" applyFont="1" applyFill="1" applyBorder="1" applyAlignment="1">
      <alignment horizontal="center"/>
    </xf>
    <xf numFmtId="164" fontId="26" fillId="0" borderId="3" xfId="1" applyNumberFormat="1" applyFont="1" applyFill="1" applyBorder="1" applyAlignment="1">
      <alignment horizontal="center"/>
    </xf>
    <xf numFmtId="0" fontId="12" fillId="0" borderId="4" xfId="4" applyFont="1" applyFill="1" applyBorder="1" applyAlignment="1" applyProtection="1">
      <alignment horizontal="center" vertical="center" wrapText="1"/>
      <protection locked="0"/>
    </xf>
    <xf numFmtId="0" fontId="12" fillId="0" borderId="5" xfId="4" applyFont="1" applyFill="1" applyBorder="1" applyAlignment="1" applyProtection="1">
      <alignment horizontal="center" vertical="center" wrapText="1"/>
      <protection locked="0"/>
    </xf>
    <xf numFmtId="0" fontId="12" fillId="0" borderId="2" xfId="4" applyFont="1" applyFill="1" applyBorder="1" applyAlignment="1" applyProtection="1">
      <alignment horizontal="center" vertical="center" wrapText="1"/>
      <protection locked="0"/>
    </xf>
    <xf numFmtId="0" fontId="12" fillId="0" borderId="3" xfId="4" applyFont="1" applyFill="1" applyBorder="1" applyAlignment="1" applyProtection="1">
      <alignment horizontal="center" vertical="center" wrapText="1"/>
      <protection locked="0"/>
    </xf>
    <xf numFmtId="0" fontId="12" fillId="0" borderId="4" xfId="1" applyFont="1" applyFill="1" applyBorder="1" applyAlignment="1">
      <alignment horizontal="center" vertical="center" textRotation="90" wrapText="1"/>
    </xf>
    <xf numFmtId="0" fontId="12" fillId="0" borderId="6" xfId="1" applyFont="1" applyFill="1" applyBorder="1" applyAlignment="1">
      <alignment horizontal="center" vertical="center" textRotation="90" wrapText="1"/>
    </xf>
    <xf numFmtId="0" fontId="12" fillId="0" borderId="5" xfId="1" applyFont="1" applyFill="1" applyBorder="1" applyAlignment="1">
      <alignment horizontal="center" vertical="center" textRotation="90" wrapText="1"/>
    </xf>
    <xf numFmtId="0" fontId="12" fillId="0" borderId="4" xfId="1" applyFont="1" applyFill="1" applyBorder="1" applyAlignment="1">
      <alignment horizontal="center" textRotation="90" wrapText="1"/>
    </xf>
    <xf numFmtId="0" fontId="12" fillId="0" borderId="6" xfId="1" applyFont="1" applyFill="1" applyBorder="1" applyAlignment="1">
      <alignment horizontal="center" textRotation="90" wrapText="1"/>
    </xf>
    <xf numFmtId="0" fontId="12" fillId="0" borderId="5" xfId="1" applyFont="1" applyFill="1" applyBorder="1" applyAlignment="1">
      <alignment horizontal="center" textRotation="90" wrapText="1"/>
    </xf>
    <xf numFmtId="0" fontId="12" fillId="0" borderId="13" xfId="1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wrapText="1"/>
    </xf>
    <xf numFmtId="0" fontId="12" fillId="0" borderId="3" xfId="1" applyFont="1" applyFill="1" applyBorder="1" applyAlignment="1">
      <alignment horizontal="center" wrapText="1"/>
    </xf>
    <xf numFmtId="166" fontId="5" fillId="0" borderId="0" xfId="1" applyNumberFormat="1" applyFont="1" applyAlignment="1">
      <alignment horizontal="center" vertical="center" wrapText="1"/>
    </xf>
    <xf numFmtId="0" fontId="18" fillId="0" borderId="0" xfId="1" applyFont="1" applyFill="1" applyAlignment="1">
      <alignment horizontal="center"/>
    </xf>
    <xf numFmtId="0" fontId="14" fillId="0" borderId="0" xfId="1" applyFont="1" applyFill="1" applyAlignment="1">
      <alignment horizontal="center"/>
    </xf>
    <xf numFmtId="0" fontId="25" fillId="0" borderId="7" xfId="1" applyFont="1" applyFill="1" applyBorder="1" applyAlignment="1">
      <alignment horizontal="center" vertical="top" wrapText="1"/>
    </xf>
    <xf numFmtId="164" fontId="12" fillId="0" borderId="4" xfId="1" applyNumberFormat="1" applyFont="1" applyFill="1" applyBorder="1" applyAlignment="1">
      <alignment horizontal="center" vertical="center" wrapText="1"/>
    </xf>
    <xf numFmtId="0" fontId="22" fillId="0" borderId="6" xfId="1" applyFont="1" applyFill="1" applyBorder="1"/>
    <xf numFmtId="0" fontId="22" fillId="0" borderId="5" xfId="1" applyFont="1" applyFill="1" applyBorder="1"/>
    <xf numFmtId="0" fontId="12" fillId="2" borderId="4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/>
    </xf>
    <xf numFmtId="0" fontId="12" fillId="0" borderId="8" xfId="1" applyFont="1" applyFill="1" applyBorder="1" applyAlignment="1">
      <alignment horizontal="center"/>
    </xf>
    <xf numFmtId="0" fontId="12" fillId="0" borderId="3" xfId="1" applyFont="1" applyFill="1" applyBorder="1" applyAlignment="1">
      <alignment horizontal="center"/>
    </xf>
    <xf numFmtId="0" fontId="12" fillId="0" borderId="0" xfId="1" applyFont="1" applyAlignment="1">
      <alignment horizontal="left" vertical="center" wrapText="1"/>
    </xf>
    <xf numFmtId="0" fontId="12" fillId="0" borderId="0" xfId="1" applyFont="1" applyFill="1" applyAlignment="1">
      <alignment horizontal="left" vertical="center" wrapText="1"/>
    </xf>
    <xf numFmtId="0" fontId="22" fillId="0" borderId="0" xfId="1" applyFont="1" applyFill="1" applyAlignment="1">
      <alignment horizontal="left" vertical="center" wrapText="1"/>
    </xf>
    <xf numFmtId="0" fontId="18" fillId="0" borderId="0" xfId="1" applyFont="1" applyFill="1" applyAlignment="1">
      <alignment horizontal="left" vertical="top" wrapText="1"/>
    </xf>
    <xf numFmtId="0" fontId="18" fillId="0" borderId="0" xfId="1" applyFont="1" applyFill="1" applyAlignment="1">
      <alignment horizontal="center" vertical="top" wrapText="1"/>
    </xf>
    <xf numFmtId="0" fontId="23" fillId="2" borderId="0" xfId="1" applyFont="1" applyFill="1" applyBorder="1" applyAlignment="1">
      <alignment horizontal="left" vertical="center" wrapText="1"/>
    </xf>
    <xf numFmtId="0" fontId="24" fillId="0" borderId="0" xfId="1" applyFont="1" applyFill="1" applyAlignment="1">
      <alignment horizontal="center"/>
    </xf>
    <xf numFmtId="0" fontId="12" fillId="0" borderId="0" xfId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horizontal="center" vertical="center" wrapText="1"/>
    </xf>
    <xf numFmtId="0" fontId="10" fillId="0" borderId="0" xfId="1" applyFont="1" applyFill="1" applyAlignment="1">
      <alignment horizontal="center" vertical="top" wrapText="1"/>
    </xf>
    <xf numFmtId="0" fontId="11" fillId="0" borderId="0" xfId="1" applyFont="1" applyFill="1" applyAlignment="1">
      <alignment horizontal="left" wrapText="1"/>
    </xf>
    <xf numFmtId="0" fontId="12" fillId="0" borderId="0" xfId="1" applyFont="1" applyFill="1" applyAlignment="1">
      <alignment horizontal="left"/>
    </xf>
    <xf numFmtId="0" fontId="3" fillId="2" borderId="1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17" fillId="2" borderId="1" xfId="1" applyFont="1" applyFill="1" applyBorder="1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1" xfId="2" applyFont="1" applyFill="1" applyBorder="1" applyAlignment="1" applyProtection="1">
      <alignment horizontal="center" vertical="top" wrapText="1"/>
      <protection locked="0"/>
    </xf>
    <xf numFmtId="0" fontId="7" fillId="0" borderId="0" xfId="1" applyFont="1" applyFill="1" applyAlignment="1">
      <alignment horizontal="left"/>
    </xf>
    <xf numFmtId="0" fontId="10" fillId="0" borderId="0" xfId="1" applyFont="1" applyFill="1" applyAlignment="1">
      <alignment horizontal="center"/>
    </xf>
    <xf numFmtId="0" fontId="15" fillId="0" borderId="7" xfId="1" applyFont="1" applyFill="1" applyBorder="1" applyAlignment="1">
      <alignment horizontal="center" vertical="top" wrapText="1"/>
    </xf>
    <xf numFmtId="0" fontId="18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 textRotation="90" wrapText="1"/>
    </xf>
    <xf numFmtId="0" fontId="5" fillId="0" borderId="0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1" xfId="2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18" fillId="2" borderId="9" xfId="1" applyFont="1" applyFill="1" applyBorder="1" applyAlignment="1">
      <alignment horizontal="center"/>
    </xf>
    <xf numFmtId="0" fontId="18" fillId="2" borderId="7" xfId="1" applyFont="1" applyFill="1" applyBorder="1" applyAlignment="1">
      <alignment horizontal="center"/>
    </xf>
    <xf numFmtId="0" fontId="18" fillId="2" borderId="10" xfId="1" applyFont="1" applyFill="1" applyBorder="1" applyAlignment="1">
      <alignment horizontal="center"/>
    </xf>
    <xf numFmtId="0" fontId="18" fillId="2" borderId="2" xfId="1" applyFont="1" applyFill="1" applyBorder="1" applyAlignment="1">
      <alignment horizontal="center"/>
    </xf>
    <xf numFmtId="0" fontId="18" fillId="2" borderId="8" xfId="1" applyFont="1" applyFill="1" applyBorder="1" applyAlignment="1">
      <alignment horizontal="center"/>
    </xf>
    <xf numFmtId="0" fontId="18" fillId="2" borderId="3" xfId="1" applyFont="1" applyFill="1" applyBorder="1" applyAlignment="1">
      <alignment horizontal="center"/>
    </xf>
    <xf numFmtId="0" fontId="3" fillId="2" borderId="2" xfId="2" applyNumberFormat="1" applyFont="1" applyFill="1" applyBorder="1" applyAlignment="1" applyProtection="1">
      <alignment horizontal="center" vertical="center" wrapText="1"/>
    </xf>
    <xf numFmtId="0" fontId="3" fillId="2" borderId="8" xfId="2" applyNumberFormat="1" applyFont="1" applyFill="1" applyBorder="1" applyAlignment="1" applyProtection="1">
      <alignment horizontal="center" vertical="center" wrapText="1"/>
    </xf>
    <xf numFmtId="0" fontId="3" fillId="2" borderId="3" xfId="2" applyNumberFormat="1" applyFont="1" applyFill="1" applyBorder="1" applyAlignment="1" applyProtection="1">
      <alignment horizontal="center" vertical="center" wrapText="1"/>
    </xf>
    <xf numFmtId="164" fontId="18" fillId="2" borderId="1" xfId="1" applyNumberFormat="1" applyFont="1" applyFill="1" applyBorder="1" applyAlignment="1">
      <alignment horizontal="center"/>
    </xf>
    <xf numFmtId="0" fontId="12" fillId="0" borderId="0" xfId="1" applyFont="1" applyFill="1" applyAlignment="1">
      <alignment horizontal="left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164" fontId="18" fillId="2" borderId="2" xfId="1" applyNumberFormat="1" applyFont="1" applyFill="1" applyBorder="1" applyAlignment="1">
      <alignment horizontal="center"/>
    </xf>
    <xf numFmtId="164" fontId="18" fillId="2" borderId="8" xfId="1" applyNumberFormat="1" applyFont="1" applyFill="1" applyBorder="1" applyAlignment="1">
      <alignment horizontal="center"/>
    </xf>
    <xf numFmtId="164" fontId="18" fillId="2" borderId="3" xfId="1" applyNumberFormat="1" applyFont="1" applyFill="1" applyBorder="1" applyAlignment="1">
      <alignment horizontal="center"/>
    </xf>
    <xf numFmtId="0" fontId="21" fillId="0" borderId="11" xfId="1" applyFont="1" applyFill="1" applyBorder="1" applyAlignment="1">
      <alignment horizontal="center"/>
    </xf>
    <xf numFmtId="0" fontId="7" fillId="0" borderId="0" xfId="1" applyFont="1" applyFill="1" applyAlignment="1">
      <alignment horizontal="left" vertical="center"/>
    </xf>
  </cellXfs>
  <cellStyles count="6">
    <cellStyle name="Iau?iue" xfId="2"/>
    <cellStyle name="Iau?iue 2" xfId="4"/>
    <cellStyle name="Обычный" xfId="0" builtinId="0"/>
    <cellStyle name="Обычный 2" xfId="1"/>
    <cellStyle name="Обычный 2 2" xf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8"/>
  <sheetViews>
    <sheetView workbookViewId="0">
      <selection activeCell="J10" sqref="J10"/>
    </sheetView>
  </sheetViews>
  <sheetFormatPr defaultColWidth="9.140625" defaultRowHeight="12" x14ac:dyDescent="0.2"/>
  <cols>
    <col min="1" max="1" width="8.5703125" style="105" customWidth="1"/>
    <col min="2" max="2" width="44.42578125" style="106" customWidth="1"/>
    <col min="3" max="3" width="24" style="78" customWidth="1"/>
    <col min="4" max="4" width="7.7109375" style="78" customWidth="1"/>
    <col min="5" max="5" width="8.7109375" style="78" customWidth="1"/>
    <col min="6" max="6" width="8.28515625" style="78" customWidth="1"/>
    <col min="7" max="7" width="6.28515625" style="78" customWidth="1"/>
    <col min="8" max="8" width="9.28515625" style="78" customWidth="1"/>
    <col min="9" max="9" width="9.7109375" style="78" customWidth="1"/>
    <col min="10" max="10" width="10.5703125" style="78" customWidth="1"/>
    <col min="11" max="11" width="8.28515625" style="78" customWidth="1"/>
    <col min="12" max="12" width="6.7109375" style="78" customWidth="1"/>
    <col min="13" max="13" width="6.42578125" style="78" customWidth="1"/>
    <col min="14" max="14" width="6.7109375" style="78" customWidth="1"/>
    <col min="15" max="15" width="0.5703125" style="78" hidden="1" customWidth="1"/>
    <col min="16" max="16" width="6.140625" style="78" customWidth="1"/>
    <col min="17" max="17" width="5.42578125" style="78" customWidth="1"/>
    <col min="18" max="18" width="5.7109375" style="78" customWidth="1"/>
    <col min="19" max="19" width="9.140625" style="123" customWidth="1"/>
    <col min="20" max="20" width="5.42578125" style="123" customWidth="1"/>
    <col min="21" max="21" width="7.42578125" style="123" customWidth="1"/>
    <col min="22" max="16384" width="9.140625" style="78"/>
  </cols>
  <sheetData>
    <row r="1" spans="1:21" ht="43.5" customHeight="1" x14ac:dyDescent="0.2">
      <c r="L1" s="107"/>
      <c r="M1" s="107"/>
      <c r="N1" s="274" t="s">
        <v>140</v>
      </c>
      <c r="O1" s="274"/>
      <c r="P1" s="275"/>
      <c r="Q1" s="275"/>
      <c r="R1" s="275"/>
      <c r="S1" s="275"/>
      <c r="T1" s="275"/>
      <c r="U1" s="275"/>
    </row>
    <row r="2" spans="1:21" ht="15.75" x14ac:dyDescent="0.2">
      <c r="L2" s="107"/>
      <c r="M2" s="107"/>
      <c r="N2" s="99"/>
      <c r="O2" s="99"/>
      <c r="P2" s="108"/>
      <c r="Q2" s="108"/>
      <c r="R2" s="108"/>
      <c r="S2" s="108"/>
      <c r="T2" s="108"/>
      <c r="U2" s="108"/>
    </row>
    <row r="3" spans="1:21" ht="15.75" x14ac:dyDescent="0.2">
      <c r="B3" s="276" t="s">
        <v>141</v>
      </c>
      <c r="C3" s="276"/>
      <c r="D3" s="276"/>
      <c r="E3" s="276"/>
      <c r="F3" s="6"/>
      <c r="G3" s="6"/>
      <c r="H3" s="6"/>
      <c r="I3" s="6"/>
      <c r="J3" s="6"/>
      <c r="K3" s="277" t="s">
        <v>32</v>
      </c>
      <c r="L3" s="277"/>
      <c r="M3" s="277"/>
      <c r="N3" s="277"/>
      <c r="O3" s="277"/>
      <c r="P3" s="277"/>
      <c r="Q3" s="109"/>
      <c r="R3" s="109"/>
      <c r="S3" s="108"/>
      <c r="T3" s="108"/>
      <c r="U3" s="108"/>
    </row>
    <row r="4" spans="1:21" ht="15" x14ac:dyDescent="0.25">
      <c r="B4" s="278" t="s">
        <v>142</v>
      </c>
      <c r="C4" s="278"/>
      <c r="D4" s="278"/>
      <c r="E4" s="278"/>
      <c r="F4" s="6"/>
      <c r="G4" s="6"/>
      <c r="H4" s="6"/>
      <c r="I4" s="6"/>
      <c r="J4" s="279" t="s">
        <v>34</v>
      </c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</row>
    <row r="5" spans="1:21" ht="15" x14ac:dyDescent="0.2">
      <c r="B5" s="280" t="s">
        <v>143</v>
      </c>
      <c r="C5" s="280"/>
      <c r="D5" s="280"/>
      <c r="E5" s="110"/>
      <c r="F5" s="6"/>
      <c r="G5" s="6"/>
      <c r="H5" s="6"/>
      <c r="I5" s="6"/>
      <c r="J5" s="6"/>
      <c r="K5" s="280" t="s">
        <v>36</v>
      </c>
      <c r="L5" s="280"/>
      <c r="M5" s="280"/>
      <c r="N5" s="280"/>
      <c r="O5" s="280"/>
      <c r="P5" s="280"/>
      <c r="Q5" s="280"/>
      <c r="R5" s="280"/>
      <c r="S5" s="280"/>
      <c r="T5" s="108"/>
      <c r="U5" s="108"/>
    </row>
    <row r="6" spans="1:21" ht="15.75" x14ac:dyDescent="0.25">
      <c r="B6" s="111"/>
      <c r="C6" s="112"/>
      <c r="D6" s="112"/>
      <c r="E6" s="112"/>
      <c r="F6" s="6"/>
      <c r="G6" s="6"/>
      <c r="H6" s="6"/>
      <c r="I6" s="6"/>
      <c r="J6" s="6"/>
      <c r="K6" s="113"/>
      <c r="L6" s="113"/>
      <c r="M6" s="113"/>
      <c r="N6" s="113"/>
      <c r="O6" s="99"/>
      <c r="P6" s="99"/>
      <c r="Q6" s="109"/>
      <c r="R6" s="109"/>
      <c r="S6" s="108"/>
      <c r="T6" s="108"/>
      <c r="U6" s="108"/>
    </row>
    <row r="7" spans="1:21" ht="15.75" x14ac:dyDescent="0.25">
      <c r="B7" s="281" t="s">
        <v>217</v>
      </c>
      <c r="C7" s="281"/>
      <c r="D7" s="281"/>
      <c r="E7" s="281"/>
      <c r="F7" s="6"/>
      <c r="G7" s="6"/>
      <c r="H7" s="6"/>
      <c r="I7" s="6"/>
      <c r="J7" s="282" t="s">
        <v>144</v>
      </c>
      <c r="K7" s="282"/>
      <c r="L7" s="282"/>
      <c r="M7" s="281" t="s">
        <v>38</v>
      </c>
      <c r="N7" s="281"/>
      <c r="O7" s="281"/>
      <c r="P7" s="281"/>
      <c r="Q7" s="281"/>
      <c r="R7" s="109"/>
      <c r="S7" s="108"/>
      <c r="T7" s="108"/>
      <c r="U7" s="108"/>
    </row>
    <row r="8" spans="1:21" ht="31.5" x14ac:dyDescent="0.2">
      <c r="B8" s="114" t="s">
        <v>145</v>
      </c>
      <c r="C8" s="115"/>
      <c r="D8" s="115"/>
      <c r="E8" s="115"/>
      <c r="F8" s="6"/>
      <c r="G8" s="6"/>
      <c r="H8" s="6"/>
      <c r="I8" s="6"/>
      <c r="J8" s="280" t="s">
        <v>40</v>
      </c>
      <c r="K8" s="280"/>
      <c r="L8" s="280"/>
      <c r="M8" s="110"/>
      <c r="N8" s="110"/>
      <c r="O8" s="109"/>
      <c r="P8" s="109"/>
      <c r="Q8" s="109"/>
      <c r="R8" s="109"/>
      <c r="S8" s="108"/>
      <c r="T8" s="108"/>
      <c r="U8" s="108"/>
    </row>
    <row r="9" spans="1:21" ht="15.75" x14ac:dyDescent="0.2">
      <c r="B9" s="283" t="s">
        <v>146</v>
      </c>
      <c r="C9" s="283"/>
      <c r="D9" s="283"/>
      <c r="E9" s="283"/>
      <c r="F9" s="6"/>
      <c r="G9" s="6"/>
      <c r="H9" s="6"/>
      <c r="I9" s="6"/>
      <c r="J9" s="6"/>
      <c r="K9" s="6"/>
      <c r="L9" s="6"/>
      <c r="M9" s="6"/>
      <c r="N9" s="6"/>
      <c r="O9" s="109"/>
      <c r="P9" s="109"/>
      <c r="Q9" s="109"/>
      <c r="R9" s="109"/>
      <c r="S9" s="108"/>
      <c r="T9" s="108"/>
      <c r="U9" s="108"/>
    </row>
    <row r="10" spans="1:21" ht="15" x14ac:dyDescent="0.25">
      <c r="B10" s="273" t="s">
        <v>147</v>
      </c>
      <c r="C10" s="273"/>
      <c r="D10" s="273"/>
      <c r="E10" s="273"/>
      <c r="F10" s="6"/>
      <c r="G10" s="6"/>
      <c r="H10" s="6"/>
      <c r="I10" s="6"/>
      <c r="J10" s="116" t="s">
        <v>218</v>
      </c>
      <c r="K10" s="116"/>
      <c r="L10" s="117"/>
      <c r="M10" s="117"/>
      <c r="N10" s="117"/>
      <c r="O10" s="118"/>
      <c r="P10" s="118"/>
      <c r="Q10" s="109"/>
      <c r="R10" s="109"/>
      <c r="S10" s="108"/>
      <c r="T10" s="108"/>
      <c r="U10" s="108"/>
    </row>
    <row r="11" spans="1:21" ht="15" x14ac:dyDescent="0.2">
      <c r="B11" s="119" t="s">
        <v>44</v>
      </c>
      <c r="C11" s="120"/>
      <c r="D11" s="254"/>
      <c r="E11" s="254"/>
      <c r="F11" s="6"/>
      <c r="G11" s="6"/>
      <c r="H11" s="6"/>
      <c r="I11" s="6"/>
      <c r="J11" s="6"/>
      <c r="K11" s="121"/>
      <c r="L11" s="6"/>
      <c r="M11" s="6"/>
      <c r="N11" s="6"/>
      <c r="O11" s="109"/>
      <c r="P11" s="109"/>
      <c r="Q11" s="109"/>
      <c r="R11" s="109"/>
      <c r="S11" s="108"/>
      <c r="T11" s="108"/>
      <c r="U11" s="108"/>
    </row>
    <row r="12" spans="1:21" ht="15.75" x14ac:dyDescent="0.2">
      <c r="K12" s="122"/>
      <c r="L12" s="6"/>
      <c r="M12" s="6"/>
      <c r="N12" s="6"/>
      <c r="O12" s="99"/>
      <c r="P12" s="99"/>
      <c r="Q12" s="99"/>
      <c r="R12" s="99"/>
      <c r="S12" s="108"/>
      <c r="T12" s="108"/>
      <c r="U12" s="108"/>
    </row>
    <row r="13" spans="1:21" ht="15.75" x14ac:dyDescent="0.25">
      <c r="A13" s="255" t="s">
        <v>148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</row>
    <row r="14" spans="1:21" ht="18.75" x14ac:dyDescent="0.3">
      <c r="A14" s="256" t="s">
        <v>45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</row>
    <row r="15" spans="1:21" x14ac:dyDescent="0.2">
      <c r="A15" s="257" t="s">
        <v>46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</row>
    <row r="16" spans="1:21" x14ac:dyDescent="0.2">
      <c r="A16" s="258" t="s">
        <v>0</v>
      </c>
      <c r="B16" s="261" t="s">
        <v>47</v>
      </c>
      <c r="C16" s="264" t="s">
        <v>48</v>
      </c>
      <c r="D16" s="265" t="s">
        <v>49</v>
      </c>
      <c r="E16" s="266"/>
      <c r="F16" s="266"/>
      <c r="G16" s="266"/>
      <c r="H16" s="266"/>
      <c r="I16" s="266"/>
      <c r="J16" s="267"/>
      <c r="K16" s="265" t="s">
        <v>149</v>
      </c>
      <c r="L16" s="267"/>
      <c r="M16" s="265" t="s">
        <v>150</v>
      </c>
      <c r="N16" s="266"/>
      <c r="O16" s="266"/>
      <c r="P16" s="267"/>
      <c r="Q16" s="240" t="s">
        <v>151</v>
      </c>
      <c r="R16" s="240" t="s">
        <v>152</v>
      </c>
      <c r="S16" s="243" t="s">
        <v>153</v>
      </c>
      <c r="T16" s="243" t="s">
        <v>154</v>
      </c>
      <c r="U16" s="243" t="s">
        <v>155</v>
      </c>
    </row>
    <row r="17" spans="1:21" x14ac:dyDescent="0.2">
      <c r="A17" s="259"/>
      <c r="B17" s="262"/>
      <c r="C17" s="259"/>
      <c r="D17" s="264" t="s">
        <v>60</v>
      </c>
      <c r="E17" s="270" t="s">
        <v>61</v>
      </c>
      <c r="F17" s="271"/>
      <c r="G17" s="271"/>
      <c r="H17" s="271"/>
      <c r="I17" s="271"/>
      <c r="J17" s="272"/>
      <c r="K17" s="264" t="s">
        <v>156</v>
      </c>
      <c r="L17" s="264" t="s">
        <v>157</v>
      </c>
      <c r="M17" s="264" t="s">
        <v>158</v>
      </c>
      <c r="N17" s="246" t="s">
        <v>159</v>
      </c>
      <c r="O17" s="247"/>
      <c r="P17" s="248"/>
      <c r="Q17" s="241"/>
      <c r="R17" s="241"/>
      <c r="S17" s="244"/>
      <c r="T17" s="244"/>
      <c r="U17" s="244"/>
    </row>
    <row r="18" spans="1:21" x14ac:dyDescent="0.2">
      <c r="A18" s="259"/>
      <c r="B18" s="262"/>
      <c r="C18" s="259"/>
      <c r="D18" s="268"/>
      <c r="E18" s="236" t="s">
        <v>160</v>
      </c>
      <c r="F18" s="236" t="s">
        <v>69</v>
      </c>
      <c r="G18" s="236" t="s">
        <v>161</v>
      </c>
      <c r="H18" s="238" t="s">
        <v>162</v>
      </c>
      <c r="I18" s="239"/>
      <c r="J18" s="236" t="s">
        <v>163</v>
      </c>
      <c r="K18" s="268"/>
      <c r="L18" s="268"/>
      <c r="M18" s="268"/>
      <c r="N18" s="249"/>
      <c r="O18" s="250"/>
      <c r="P18" s="251"/>
      <c r="Q18" s="241"/>
      <c r="R18" s="241"/>
      <c r="S18" s="244"/>
      <c r="T18" s="244"/>
      <c r="U18" s="244"/>
    </row>
    <row r="19" spans="1:21" ht="45" x14ac:dyDescent="0.2">
      <c r="A19" s="260"/>
      <c r="B19" s="263"/>
      <c r="C19" s="260"/>
      <c r="D19" s="269"/>
      <c r="E19" s="237"/>
      <c r="F19" s="237"/>
      <c r="G19" s="237"/>
      <c r="H19" s="124" t="s">
        <v>164</v>
      </c>
      <c r="I19" s="124" t="s">
        <v>165</v>
      </c>
      <c r="J19" s="237"/>
      <c r="K19" s="269"/>
      <c r="L19" s="269"/>
      <c r="M19" s="269"/>
      <c r="N19" s="252" t="s">
        <v>166</v>
      </c>
      <c r="O19" s="253"/>
      <c r="P19" s="125" t="s">
        <v>167</v>
      </c>
      <c r="Q19" s="242"/>
      <c r="R19" s="242"/>
      <c r="S19" s="245"/>
      <c r="T19" s="245"/>
      <c r="U19" s="245"/>
    </row>
    <row r="20" spans="1:21" s="130" customFormat="1" x14ac:dyDescent="0.25">
      <c r="A20" s="126">
        <v>1</v>
      </c>
      <c r="B20" s="127">
        <v>2</v>
      </c>
      <c r="C20" s="128">
        <v>3</v>
      </c>
      <c r="D20" s="128">
        <v>4</v>
      </c>
      <c r="E20" s="128">
        <v>5</v>
      </c>
      <c r="F20" s="128">
        <v>6</v>
      </c>
      <c r="G20" s="129">
        <v>7</v>
      </c>
      <c r="H20" s="128">
        <v>8</v>
      </c>
      <c r="I20" s="128">
        <v>9</v>
      </c>
      <c r="J20" s="128">
        <v>10</v>
      </c>
      <c r="K20" s="128">
        <v>11</v>
      </c>
      <c r="L20" s="128">
        <v>12</v>
      </c>
      <c r="M20" s="128">
        <v>13</v>
      </c>
      <c r="N20" s="231">
        <v>14</v>
      </c>
      <c r="O20" s="232"/>
      <c r="P20" s="128">
        <v>15</v>
      </c>
      <c r="Q20" s="127">
        <v>16</v>
      </c>
      <c r="R20" s="127">
        <v>17</v>
      </c>
      <c r="S20" s="127">
        <v>18</v>
      </c>
      <c r="T20" s="128">
        <v>19</v>
      </c>
      <c r="U20" s="128">
        <v>20</v>
      </c>
    </row>
    <row r="21" spans="1:21" x14ac:dyDescent="0.2">
      <c r="A21" s="131" t="s">
        <v>74</v>
      </c>
      <c r="B21" s="217" t="s">
        <v>1</v>
      </c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9"/>
    </row>
    <row r="22" spans="1:21" x14ac:dyDescent="0.2">
      <c r="A22" s="217" t="s">
        <v>168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9"/>
    </row>
    <row r="23" spans="1:21" x14ac:dyDescent="0.2">
      <c r="A23" s="132" t="s">
        <v>2</v>
      </c>
      <c r="B23" s="223" t="s">
        <v>169</v>
      </c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5"/>
    </row>
    <row r="24" spans="1:21" ht="114.75" x14ac:dyDescent="0.25">
      <c r="A24" s="37" t="s">
        <v>3</v>
      </c>
      <c r="B24" s="96" t="s">
        <v>199</v>
      </c>
      <c r="C24" s="38" t="s">
        <v>213</v>
      </c>
      <c r="D24" s="83">
        <v>259.94499999999999</v>
      </c>
      <c r="E24" s="40">
        <f>D24</f>
        <v>259.94499999999999</v>
      </c>
      <c r="F24" s="134"/>
      <c r="G24" s="134"/>
      <c r="H24" s="134"/>
      <c r="I24" s="134"/>
      <c r="J24" s="134"/>
      <c r="K24" s="135">
        <f>D24</f>
        <v>259.94499999999999</v>
      </c>
      <c r="L24" s="134"/>
      <c r="M24" s="135"/>
      <c r="N24" s="136"/>
      <c r="O24" s="136"/>
      <c r="P24" s="137"/>
      <c r="Q24" s="138">
        <f>D24/U24*12</f>
        <v>27.748999890581757</v>
      </c>
      <c r="R24" s="137"/>
      <c r="S24" s="45">
        <f>6*24*365</f>
        <v>52560</v>
      </c>
      <c r="T24" s="41"/>
      <c r="U24" s="46">
        <f>S24*2.13875/1000</f>
        <v>112.4127</v>
      </c>
    </row>
    <row r="25" spans="1:21" ht="127.5" x14ac:dyDescent="0.25">
      <c r="A25" s="37" t="s">
        <v>4</v>
      </c>
      <c r="B25" s="96" t="s">
        <v>200</v>
      </c>
      <c r="C25" s="38" t="s">
        <v>124</v>
      </c>
      <c r="D25" s="83">
        <v>304.101</v>
      </c>
      <c r="E25" s="40">
        <f t="shared" ref="E25:E37" si="0">D25</f>
        <v>304.101</v>
      </c>
      <c r="F25" s="134"/>
      <c r="G25" s="134"/>
      <c r="H25" s="134"/>
      <c r="I25" s="134"/>
      <c r="J25" s="134"/>
      <c r="K25" s="135">
        <f t="shared" ref="K25:K37" si="1">D25</f>
        <v>304.101</v>
      </c>
      <c r="L25" s="134"/>
      <c r="M25" s="135"/>
      <c r="N25" s="136"/>
      <c r="O25" s="136"/>
      <c r="P25" s="137"/>
      <c r="Q25" s="138">
        <f t="shared" ref="Q25:Q37" si="2">D25/U25*12</f>
        <v>24.346973251242964</v>
      </c>
      <c r="R25" s="137"/>
      <c r="S25" s="45">
        <f>8*24*365</f>
        <v>70080</v>
      </c>
      <c r="T25" s="41"/>
      <c r="U25" s="46">
        <f t="shared" ref="U25:U31" si="3">S25*2.13875/1000</f>
        <v>149.8836</v>
      </c>
    </row>
    <row r="26" spans="1:21" ht="78.75" x14ac:dyDescent="0.25">
      <c r="A26" s="37" t="s">
        <v>5</v>
      </c>
      <c r="B26" s="96" t="s">
        <v>201</v>
      </c>
      <c r="C26" s="38" t="s">
        <v>125</v>
      </c>
      <c r="D26" s="83">
        <v>90.7</v>
      </c>
      <c r="E26" s="40">
        <f t="shared" si="0"/>
        <v>90.7</v>
      </c>
      <c r="F26" s="134"/>
      <c r="G26" s="134"/>
      <c r="H26" s="134"/>
      <c r="I26" s="134"/>
      <c r="J26" s="134"/>
      <c r="K26" s="135">
        <f t="shared" si="1"/>
        <v>90.7</v>
      </c>
      <c r="L26" s="134"/>
      <c r="M26" s="135"/>
      <c r="N26" s="136"/>
      <c r="O26" s="136"/>
      <c r="P26" s="137"/>
      <c r="Q26" s="138">
        <f t="shared" si="2"/>
        <v>148.27954044786307</v>
      </c>
      <c r="R26" s="137"/>
      <c r="S26" s="45">
        <f>1*24*143</f>
        <v>3432</v>
      </c>
      <c r="T26" s="41"/>
      <c r="U26" s="46">
        <f t="shared" si="3"/>
        <v>7.3401899999999998</v>
      </c>
    </row>
    <row r="27" spans="1:21" ht="89.25" x14ac:dyDescent="0.25">
      <c r="A27" s="37" t="s">
        <v>6</v>
      </c>
      <c r="B27" s="96" t="s">
        <v>202</v>
      </c>
      <c r="C27" s="38" t="s">
        <v>126</v>
      </c>
      <c r="D27" s="83">
        <v>90.622</v>
      </c>
      <c r="E27" s="40">
        <f t="shared" si="0"/>
        <v>90.622</v>
      </c>
      <c r="F27" s="134"/>
      <c r="G27" s="134"/>
      <c r="H27" s="134"/>
      <c r="I27" s="134"/>
      <c r="J27" s="134"/>
      <c r="K27" s="135">
        <f t="shared" si="1"/>
        <v>90.622</v>
      </c>
      <c r="L27" s="134"/>
      <c r="M27" s="135"/>
      <c r="N27" s="136"/>
      <c r="O27" s="136"/>
      <c r="P27" s="137"/>
      <c r="Q27" s="138">
        <f t="shared" si="2"/>
        <v>10.427924380466916</v>
      </c>
      <c r="R27" s="137"/>
      <c r="S27" s="45">
        <f>299/1161.2*(1680-1161.2)*365</f>
        <v>48759.247330347898</v>
      </c>
      <c r="T27" s="41"/>
      <c r="U27" s="46">
        <f t="shared" si="3"/>
        <v>104.28384022778157</v>
      </c>
    </row>
    <row r="28" spans="1:21" ht="104.25" customHeight="1" x14ac:dyDescent="0.25">
      <c r="A28" s="37" t="s">
        <v>77</v>
      </c>
      <c r="B28" s="1" t="s">
        <v>203</v>
      </c>
      <c r="C28" s="38" t="s">
        <v>127</v>
      </c>
      <c r="D28" s="83">
        <v>484.94200000000001</v>
      </c>
      <c r="E28" s="40">
        <f t="shared" si="0"/>
        <v>484.94200000000001</v>
      </c>
      <c r="F28" s="134"/>
      <c r="G28" s="134"/>
      <c r="H28" s="134"/>
      <c r="I28" s="134"/>
      <c r="J28" s="134"/>
      <c r="K28" s="135">
        <f t="shared" si="1"/>
        <v>484.94200000000001</v>
      </c>
      <c r="L28" s="134"/>
      <c r="M28" s="135"/>
      <c r="N28" s="136"/>
      <c r="O28" s="136"/>
      <c r="P28" s="137"/>
      <c r="Q28" s="138">
        <f t="shared" si="2"/>
        <v>1813.9268264172999</v>
      </c>
      <c r="R28" s="137"/>
      <c r="S28" s="45">
        <f>60*15+60*10</f>
        <v>1500</v>
      </c>
      <c r="T28" s="41"/>
      <c r="U28" s="46">
        <f t="shared" si="3"/>
        <v>3.2081249999999999</v>
      </c>
    </row>
    <row r="29" spans="1:21" ht="78.75" x14ac:dyDescent="0.25">
      <c r="A29" s="37" t="s">
        <v>7</v>
      </c>
      <c r="B29" s="96" t="s">
        <v>204</v>
      </c>
      <c r="C29" s="38" t="s">
        <v>129</v>
      </c>
      <c r="D29" s="83">
        <v>77.221000000000004</v>
      </c>
      <c r="E29" s="40">
        <f t="shared" si="0"/>
        <v>77.221000000000004</v>
      </c>
      <c r="F29" s="134"/>
      <c r="G29" s="134"/>
      <c r="H29" s="134"/>
      <c r="I29" s="134"/>
      <c r="J29" s="134"/>
      <c r="K29" s="135">
        <f t="shared" si="1"/>
        <v>77.221000000000004</v>
      </c>
      <c r="L29" s="134"/>
      <c r="M29" s="135"/>
      <c r="N29" s="136"/>
      <c r="O29" s="136"/>
      <c r="P29" s="137"/>
      <c r="Q29" s="138">
        <f t="shared" si="2"/>
        <v>224.20311226588836</v>
      </c>
      <c r="R29" s="137"/>
      <c r="S29" s="45">
        <v>1932.48</v>
      </c>
      <c r="T29" s="41"/>
      <c r="U29" s="46">
        <f t="shared" si="3"/>
        <v>4.1330915999999993</v>
      </c>
    </row>
    <row r="30" spans="1:21" ht="78.75" x14ac:dyDescent="0.25">
      <c r="A30" s="37" t="s">
        <v>8</v>
      </c>
      <c r="B30" s="96" t="s">
        <v>205</v>
      </c>
      <c r="C30" s="38" t="s">
        <v>128</v>
      </c>
      <c r="D30" s="83">
        <v>59.683</v>
      </c>
      <c r="E30" s="40">
        <f t="shared" si="0"/>
        <v>59.683</v>
      </c>
      <c r="F30" s="134"/>
      <c r="G30" s="134"/>
      <c r="H30" s="134"/>
      <c r="I30" s="134"/>
      <c r="J30" s="134"/>
      <c r="K30" s="135">
        <f t="shared" si="1"/>
        <v>59.683</v>
      </c>
      <c r="L30" s="134"/>
      <c r="M30" s="135"/>
      <c r="N30" s="136"/>
      <c r="O30" s="136"/>
      <c r="P30" s="137"/>
      <c r="Q30" s="138">
        <f t="shared" si="2"/>
        <v>238.26462012117031</v>
      </c>
      <c r="R30" s="137"/>
      <c r="S30" s="45">
        <v>1405.44</v>
      </c>
      <c r="T30" s="41"/>
      <c r="U30" s="46">
        <f t="shared" si="3"/>
        <v>3.0058848</v>
      </c>
    </row>
    <row r="31" spans="1:21" ht="94.5" x14ac:dyDescent="0.25">
      <c r="A31" s="37" t="s">
        <v>9</v>
      </c>
      <c r="B31" s="96" t="s">
        <v>206</v>
      </c>
      <c r="C31" s="38" t="s">
        <v>130</v>
      </c>
      <c r="D31" s="83">
        <v>60.133000000000003</v>
      </c>
      <c r="E31" s="40">
        <f t="shared" si="0"/>
        <v>60.133000000000003</v>
      </c>
      <c r="F31" s="134"/>
      <c r="G31" s="134"/>
      <c r="H31" s="134"/>
      <c r="I31" s="134"/>
      <c r="J31" s="134"/>
      <c r="K31" s="135">
        <f t="shared" si="1"/>
        <v>60.133000000000003</v>
      </c>
      <c r="L31" s="134"/>
      <c r="M31" s="135"/>
      <c r="N31" s="136"/>
      <c r="O31" s="136"/>
      <c r="P31" s="137"/>
      <c r="Q31" s="138">
        <f t="shared" si="2"/>
        <v>240.06109615378472</v>
      </c>
      <c r="R31" s="137"/>
      <c r="S31" s="45">
        <v>1405.44</v>
      </c>
      <c r="T31" s="41"/>
      <c r="U31" s="46">
        <f t="shared" si="3"/>
        <v>3.0058848</v>
      </c>
    </row>
    <row r="32" spans="1:21" ht="123.75" customHeight="1" x14ac:dyDescent="0.25">
      <c r="A32" s="37" t="s">
        <v>10</v>
      </c>
      <c r="B32" s="82" t="s">
        <v>207</v>
      </c>
      <c r="C32" s="38" t="s">
        <v>131</v>
      </c>
      <c r="D32" s="83">
        <v>167.28899999999999</v>
      </c>
      <c r="E32" s="40">
        <f t="shared" si="0"/>
        <v>167.28899999999999</v>
      </c>
      <c r="F32" s="134"/>
      <c r="G32" s="134"/>
      <c r="H32" s="134"/>
      <c r="I32" s="134"/>
      <c r="J32" s="134"/>
      <c r="K32" s="135">
        <f t="shared" si="1"/>
        <v>167.28899999999999</v>
      </c>
      <c r="L32" s="134"/>
      <c r="M32" s="135"/>
      <c r="N32" s="136"/>
      <c r="O32" s="136"/>
      <c r="P32" s="137"/>
      <c r="Q32" s="138">
        <f t="shared" si="2"/>
        <v>167.28899999999999</v>
      </c>
      <c r="R32" s="137"/>
      <c r="S32" s="45">
        <v>0</v>
      </c>
      <c r="T32" s="41"/>
      <c r="U32" s="46">
        <v>12</v>
      </c>
    </row>
    <row r="33" spans="1:22" ht="63.75" x14ac:dyDescent="0.25">
      <c r="A33" s="37" t="s">
        <v>11</v>
      </c>
      <c r="B33" s="1" t="s">
        <v>208</v>
      </c>
      <c r="C33" s="38" t="s">
        <v>215</v>
      </c>
      <c r="D33" s="83">
        <v>363.81</v>
      </c>
      <c r="E33" s="40">
        <f t="shared" si="0"/>
        <v>363.81</v>
      </c>
      <c r="F33" s="134"/>
      <c r="G33" s="134"/>
      <c r="H33" s="134"/>
      <c r="I33" s="134"/>
      <c r="J33" s="134"/>
      <c r="K33" s="135">
        <f t="shared" si="1"/>
        <v>363.81</v>
      </c>
      <c r="L33" s="134"/>
      <c r="M33" s="135"/>
      <c r="N33" s="136"/>
      <c r="O33" s="136"/>
      <c r="P33" s="137"/>
      <c r="Q33" s="138">
        <f t="shared" si="2"/>
        <v>63.001493603480746</v>
      </c>
      <c r="R33" s="137"/>
      <c r="S33" s="45">
        <f>30*45*24</f>
        <v>32400</v>
      </c>
      <c r="T33" s="41"/>
      <c r="U33" s="46">
        <f>S33*2.13875/1000</f>
        <v>69.295500000000004</v>
      </c>
    </row>
    <row r="34" spans="1:22" ht="63" x14ac:dyDescent="0.25">
      <c r="A34" s="37" t="s">
        <v>12</v>
      </c>
      <c r="B34" s="1" t="s">
        <v>209</v>
      </c>
      <c r="C34" s="38" t="s">
        <v>133</v>
      </c>
      <c r="D34" s="83">
        <v>78.167000000000002</v>
      </c>
      <c r="E34" s="40">
        <f t="shared" si="0"/>
        <v>78.167000000000002</v>
      </c>
      <c r="F34" s="134"/>
      <c r="G34" s="134"/>
      <c r="H34" s="134"/>
      <c r="I34" s="134"/>
      <c r="J34" s="134"/>
      <c r="K34" s="135">
        <f t="shared" si="1"/>
        <v>78.167000000000002</v>
      </c>
      <c r="L34" s="134"/>
      <c r="M34" s="135"/>
      <c r="N34" s="136"/>
      <c r="O34" s="136"/>
      <c r="P34" s="137"/>
      <c r="Q34" s="138">
        <f t="shared" si="2"/>
        <v>100.13146201452327</v>
      </c>
      <c r="R34" s="137"/>
      <c r="S34" s="45">
        <f>0.5*24*365</f>
        <v>4380</v>
      </c>
      <c r="T34" s="41"/>
      <c r="U34" s="46">
        <f>S34*2.13875/1000</f>
        <v>9.3677250000000001</v>
      </c>
    </row>
    <row r="35" spans="1:22" ht="63" x14ac:dyDescent="0.25">
      <c r="A35" s="37" t="s">
        <v>13</v>
      </c>
      <c r="B35" s="1" t="s">
        <v>210</v>
      </c>
      <c r="C35" s="38" t="s">
        <v>134</v>
      </c>
      <c r="D35" s="39">
        <v>61.5</v>
      </c>
      <c r="E35" s="40">
        <f t="shared" si="0"/>
        <v>61.5</v>
      </c>
      <c r="F35" s="134"/>
      <c r="G35" s="134"/>
      <c r="H35" s="134"/>
      <c r="I35" s="134"/>
      <c r="J35" s="134"/>
      <c r="K35" s="135">
        <f t="shared" si="1"/>
        <v>61.5</v>
      </c>
      <c r="L35" s="134"/>
      <c r="M35" s="135"/>
      <c r="N35" s="136"/>
      <c r="O35" s="136"/>
      <c r="P35" s="137"/>
      <c r="Q35" s="138">
        <f t="shared" si="2"/>
        <v>26.260378053369415</v>
      </c>
      <c r="R35" s="137"/>
      <c r="S35" s="45">
        <f>1.5*24*365</f>
        <v>13140</v>
      </c>
      <c r="T35" s="41"/>
      <c r="U35" s="46">
        <f>S35*2.13875/1000</f>
        <v>28.103175</v>
      </c>
    </row>
    <row r="36" spans="1:22" ht="63.75" x14ac:dyDescent="0.25">
      <c r="A36" s="37" t="s">
        <v>14</v>
      </c>
      <c r="B36" s="1" t="s">
        <v>211</v>
      </c>
      <c r="C36" s="38" t="s">
        <v>135</v>
      </c>
      <c r="D36" s="39">
        <v>107.33</v>
      </c>
      <c r="E36" s="40">
        <f t="shared" si="0"/>
        <v>107.33</v>
      </c>
      <c r="F36" s="134"/>
      <c r="G36" s="134"/>
      <c r="H36" s="134"/>
      <c r="I36" s="134"/>
      <c r="J36" s="134"/>
      <c r="K36" s="135">
        <f t="shared" si="1"/>
        <v>107.33</v>
      </c>
      <c r="L36" s="134"/>
      <c r="M36" s="135"/>
      <c r="N36" s="136"/>
      <c r="O36" s="136"/>
      <c r="P36" s="137"/>
      <c r="Q36" s="138">
        <f>D36/U36*12</f>
        <v>68.744545767515589</v>
      </c>
      <c r="R36" s="137"/>
      <c r="S36" s="45">
        <f>1*24*365</f>
        <v>8760</v>
      </c>
      <c r="T36" s="41"/>
      <c r="U36" s="46">
        <f>S36*2.13875/1000</f>
        <v>18.73545</v>
      </c>
    </row>
    <row r="37" spans="1:22" ht="63.75" x14ac:dyDescent="0.25">
      <c r="A37" s="37" t="s">
        <v>15</v>
      </c>
      <c r="B37" s="3" t="s">
        <v>212</v>
      </c>
      <c r="C37" s="38" t="s">
        <v>135</v>
      </c>
      <c r="D37" s="39">
        <v>107.33</v>
      </c>
      <c r="E37" s="40">
        <f t="shared" si="0"/>
        <v>107.33</v>
      </c>
      <c r="F37" s="134"/>
      <c r="G37" s="134"/>
      <c r="H37" s="134"/>
      <c r="I37" s="134"/>
      <c r="J37" s="134"/>
      <c r="K37" s="135">
        <f t="shared" si="1"/>
        <v>107.33</v>
      </c>
      <c r="L37" s="134"/>
      <c r="M37" s="135"/>
      <c r="N37" s="136"/>
      <c r="O37" s="136"/>
      <c r="P37" s="137"/>
      <c r="Q37" s="138">
        <f t="shared" si="2"/>
        <v>68.744545767515589</v>
      </c>
      <c r="R37" s="137"/>
      <c r="S37" s="45">
        <f>1*24*365</f>
        <v>8760</v>
      </c>
      <c r="T37" s="41"/>
      <c r="U37" s="46">
        <f>S37*2.13875/1000</f>
        <v>18.73545</v>
      </c>
    </row>
    <row r="38" spans="1:22" ht="12.75" x14ac:dyDescent="0.2">
      <c r="A38" s="217" t="s">
        <v>16</v>
      </c>
      <c r="B38" s="218"/>
      <c r="C38" s="219"/>
      <c r="D38" s="133">
        <f>SUM(D24:D37)</f>
        <v>2312.7729999999997</v>
      </c>
      <c r="E38" s="133">
        <f>SUM(E24:E37)</f>
        <v>2312.7729999999997</v>
      </c>
      <c r="F38" s="58"/>
      <c r="G38" s="58"/>
      <c r="H38" s="58"/>
      <c r="I38" s="58"/>
      <c r="J38" s="58"/>
      <c r="K38" s="133">
        <f>SUM(K24:K37)</f>
        <v>2312.7729999999997</v>
      </c>
      <c r="L38" s="58"/>
      <c r="M38" s="133"/>
      <c r="N38" s="136"/>
      <c r="O38" s="136"/>
      <c r="P38" s="58"/>
      <c r="Q38" s="140">
        <f>D38/U38*12</f>
        <v>51.06298784448434</v>
      </c>
      <c r="R38" s="58"/>
      <c r="S38" s="140">
        <f>SUM(S24:S37)</f>
        <v>248514.60733034791</v>
      </c>
      <c r="T38" s="58"/>
      <c r="U38" s="133">
        <f>SUM(U24:U37)</f>
        <v>543.51061642778154</v>
      </c>
    </row>
    <row r="39" spans="1:22" ht="12.75" customHeight="1" x14ac:dyDescent="0.2">
      <c r="A39" s="132" t="s">
        <v>17</v>
      </c>
      <c r="B39" s="223" t="s">
        <v>78</v>
      </c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5"/>
    </row>
    <row r="40" spans="1:22" ht="12.75" customHeight="1" x14ac:dyDescent="0.25">
      <c r="A40" s="132" t="s">
        <v>18</v>
      </c>
      <c r="B40" s="57" t="s">
        <v>79</v>
      </c>
      <c r="C40" s="58" t="s">
        <v>119</v>
      </c>
      <c r="D40" s="46">
        <v>250</v>
      </c>
      <c r="E40" s="46">
        <f>D40</f>
        <v>250</v>
      </c>
      <c r="F40" s="134"/>
      <c r="G40" s="134"/>
      <c r="H40" s="134"/>
      <c r="I40" s="134"/>
      <c r="J40" s="134"/>
      <c r="K40" s="135">
        <f t="shared" ref="K40" si="4">D40</f>
        <v>250</v>
      </c>
      <c r="L40" s="141"/>
      <c r="M40" s="141"/>
      <c r="N40" s="141"/>
      <c r="O40" s="141"/>
      <c r="P40" s="141"/>
      <c r="Q40" s="138"/>
      <c r="R40" s="142"/>
      <c r="S40" s="58"/>
      <c r="T40" s="143"/>
      <c r="U40" s="139">
        <f t="shared" ref="U40" si="5">S40*2.4857/1000</f>
        <v>0</v>
      </c>
    </row>
    <row r="41" spans="1:22" ht="12.75" customHeight="1" x14ac:dyDescent="0.2">
      <c r="A41" s="233" t="s">
        <v>19</v>
      </c>
      <c r="B41" s="234"/>
      <c r="C41" s="235"/>
      <c r="D41" s="133">
        <f>D40</f>
        <v>250</v>
      </c>
      <c r="E41" s="133">
        <f>E40</f>
        <v>250</v>
      </c>
      <c r="F41" s="58"/>
      <c r="G41" s="58"/>
      <c r="H41" s="58"/>
      <c r="I41" s="58"/>
      <c r="J41" s="58"/>
      <c r="K41" s="133">
        <f>K40</f>
        <v>250</v>
      </c>
      <c r="L41" s="141"/>
      <c r="M41" s="141"/>
      <c r="N41" s="141"/>
      <c r="O41" s="141"/>
      <c r="P41" s="141"/>
      <c r="Q41" s="137"/>
      <c r="R41" s="142"/>
      <c r="S41" s="137"/>
      <c r="T41" s="143"/>
      <c r="U41" s="144">
        <f>U40</f>
        <v>0</v>
      </c>
    </row>
    <row r="42" spans="1:22" ht="14.25" customHeight="1" x14ac:dyDescent="0.2">
      <c r="A42" s="132" t="s">
        <v>170</v>
      </c>
      <c r="B42" s="226" t="s">
        <v>81</v>
      </c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8"/>
    </row>
    <row r="43" spans="1:22" ht="13.5" customHeight="1" x14ac:dyDescent="0.2">
      <c r="A43" s="229" t="s">
        <v>82</v>
      </c>
      <c r="B43" s="229"/>
      <c r="C43" s="229"/>
      <c r="D43" s="145"/>
      <c r="E43" s="145"/>
      <c r="F43" s="145"/>
      <c r="G43" s="145"/>
      <c r="H43" s="145"/>
      <c r="I43" s="145"/>
      <c r="J43" s="146"/>
      <c r="K43" s="145"/>
      <c r="L43" s="145"/>
      <c r="M43" s="147"/>
      <c r="N43" s="148"/>
      <c r="O43" s="149"/>
      <c r="P43" s="145"/>
      <c r="Q43" s="145"/>
      <c r="R43" s="145"/>
      <c r="S43" s="145"/>
      <c r="T43" s="150"/>
      <c r="U43" s="145"/>
      <c r="V43" s="151"/>
    </row>
    <row r="44" spans="1:22" x14ac:dyDescent="0.2">
      <c r="A44" s="132" t="s">
        <v>83</v>
      </c>
      <c r="B44" s="226" t="s">
        <v>84</v>
      </c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8"/>
    </row>
    <row r="45" spans="1:22" ht="15" customHeight="1" x14ac:dyDescent="0.2">
      <c r="A45" s="217" t="s">
        <v>85</v>
      </c>
      <c r="B45" s="218"/>
      <c r="C45" s="219"/>
      <c r="D45" s="152"/>
      <c r="E45" s="152"/>
      <c r="F45" s="145"/>
      <c r="G45" s="145"/>
      <c r="H45" s="145"/>
      <c r="I45" s="145"/>
      <c r="J45" s="145"/>
      <c r="K45" s="152"/>
      <c r="L45" s="153"/>
      <c r="M45" s="153"/>
      <c r="N45" s="147"/>
      <c r="O45" s="147"/>
      <c r="P45" s="145"/>
      <c r="Q45" s="154"/>
      <c r="R45" s="145"/>
      <c r="S45" s="155"/>
      <c r="T45" s="145"/>
      <c r="U45" s="156"/>
    </row>
    <row r="46" spans="1:22" x14ac:dyDescent="0.2">
      <c r="A46" s="132" t="s">
        <v>86</v>
      </c>
      <c r="B46" s="226" t="s">
        <v>171</v>
      </c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8"/>
    </row>
    <row r="47" spans="1:22" s="123" customFormat="1" x14ac:dyDescent="0.2">
      <c r="A47" s="229" t="s">
        <v>88</v>
      </c>
      <c r="B47" s="229"/>
      <c r="C47" s="229"/>
      <c r="D47" s="145"/>
      <c r="E47" s="145"/>
      <c r="F47" s="145"/>
      <c r="G47" s="145"/>
      <c r="H47" s="145"/>
      <c r="I47" s="145"/>
      <c r="J47" s="145"/>
      <c r="K47" s="145"/>
      <c r="L47" s="145"/>
      <c r="M47" s="147"/>
      <c r="N47" s="147"/>
      <c r="O47" s="147"/>
      <c r="P47" s="145"/>
      <c r="Q47" s="145"/>
      <c r="R47" s="145"/>
      <c r="S47" s="145"/>
      <c r="T47" s="145"/>
      <c r="U47" s="145"/>
    </row>
    <row r="48" spans="1:22" s="123" customFormat="1" ht="13.5" customHeight="1" x14ac:dyDescent="0.2">
      <c r="A48" s="132" t="s">
        <v>89</v>
      </c>
      <c r="B48" s="222" t="s">
        <v>90</v>
      </c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</row>
    <row r="49" spans="1:21" s="123" customFormat="1" ht="13.5" customHeight="1" x14ac:dyDescent="0.2">
      <c r="A49" s="230" t="s">
        <v>91</v>
      </c>
      <c r="B49" s="218"/>
      <c r="C49" s="219"/>
      <c r="D49" s="145"/>
      <c r="E49" s="145"/>
      <c r="F49" s="145"/>
      <c r="G49" s="145"/>
      <c r="H49" s="145"/>
      <c r="I49" s="145"/>
      <c r="J49" s="145"/>
      <c r="K49" s="145"/>
      <c r="L49" s="145"/>
      <c r="M49" s="147"/>
      <c r="N49" s="147"/>
      <c r="O49" s="147"/>
      <c r="P49" s="145"/>
      <c r="Q49" s="145"/>
      <c r="R49" s="145"/>
      <c r="S49" s="145"/>
      <c r="T49" s="145"/>
      <c r="U49" s="145"/>
    </row>
    <row r="50" spans="1:21" ht="15.75" customHeight="1" x14ac:dyDescent="0.2">
      <c r="A50" s="157" t="s">
        <v>172</v>
      </c>
      <c r="B50" s="226" t="s">
        <v>93</v>
      </c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8"/>
    </row>
    <row r="51" spans="1:21" ht="14.25" customHeight="1" x14ac:dyDescent="0.2">
      <c r="A51" s="217" t="s">
        <v>94</v>
      </c>
      <c r="B51" s="218"/>
      <c r="C51" s="219"/>
      <c r="D51" s="145"/>
      <c r="E51" s="145"/>
      <c r="F51" s="145"/>
      <c r="G51" s="145"/>
      <c r="H51" s="145"/>
      <c r="I51" s="145"/>
      <c r="J51" s="145"/>
      <c r="K51" s="145"/>
      <c r="L51" s="145"/>
      <c r="M51" s="147"/>
      <c r="N51" s="147"/>
      <c r="O51" s="147"/>
      <c r="P51" s="145"/>
      <c r="Q51" s="145"/>
      <c r="R51" s="145"/>
      <c r="S51" s="145"/>
      <c r="T51" s="145"/>
      <c r="U51" s="145"/>
    </row>
    <row r="52" spans="1:21" ht="14.25" customHeight="1" x14ac:dyDescent="0.2">
      <c r="A52" s="132" t="s">
        <v>173</v>
      </c>
      <c r="B52" s="226" t="s">
        <v>174</v>
      </c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8"/>
    </row>
    <row r="53" spans="1:21" ht="15" customHeight="1" x14ac:dyDescent="0.2">
      <c r="A53" s="217" t="s">
        <v>97</v>
      </c>
      <c r="B53" s="218"/>
      <c r="C53" s="219"/>
      <c r="D53" s="145"/>
      <c r="E53" s="145"/>
      <c r="F53" s="145"/>
      <c r="G53" s="145"/>
      <c r="H53" s="145"/>
      <c r="I53" s="145"/>
      <c r="J53" s="145"/>
      <c r="K53" s="145"/>
      <c r="L53" s="145"/>
      <c r="M53" s="147"/>
      <c r="N53" s="147"/>
      <c r="O53" s="147"/>
      <c r="P53" s="145"/>
      <c r="Q53" s="145"/>
      <c r="R53" s="145"/>
      <c r="S53" s="145"/>
      <c r="T53" s="145"/>
      <c r="U53" s="145"/>
    </row>
    <row r="54" spans="1:21" ht="14.25" customHeight="1" x14ac:dyDescent="0.2">
      <c r="A54" s="217" t="s">
        <v>98</v>
      </c>
      <c r="B54" s="218"/>
      <c r="C54" s="219"/>
      <c r="D54" s="158">
        <f>D38+D41</f>
        <v>2562.7729999999997</v>
      </c>
      <c r="E54" s="158">
        <f>E38+E41</f>
        <v>2562.7729999999997</v>
      </c>
      <c r="F54" s="159"/>
      <c r="G54" s="159"/>
      <c r="H54" s="159"/>
      <c r="I54" s="159"/>
      <c r="J54" s="159"/>
      <c r="K54" s="158">
        <f>K38+K41</f>
        <v>2562.7729999999997</v>
      </c>
      <c r="L54" s="153"/>
      <c r="M54" s="160"/>
      <c r="N54" s="147"/>
      <c r="O54" s="147"/>
      <c r="P54" s="145"/>
      <c r="Q54" s="140">
        <f>D54/U54*12</f>
        <v>56.58265923511415</v>
      </c>
      <c r="R54" s="155"/>
      <c r="S54" s="161">
        <f>S38+S41</f>
        <v>248514.60733034791</v>
      </c>
      <c r="T54" s="155"/>
      <c r="U54" s="158">
        <f>U38+U41</f>
        <v>543.51061642778154</v>
      </c>
    </row>
    <row r="55" spans="1:21" x14ac:dyDescent="0.2">
      <c r="A55" s="162" t="s">
        <v>99</v>
      </c>
      <c r="B55" s="217" t="s">
        <v>100</v>
      </c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9"/>
    </row>
    <row r="56" spans="1:21" x14ac:dyDescent="0.2">
      <c r="A56" s="217" t="s">
        <v>175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9"/>
    </row>
    <row r="57" spans="1:21" x14ac:dyDescent="0.2">
      <c r="A57" s="157" t="s">
        <v>102</v>
      </c>
      <c r="B57" s="220" t="s">
        <v>176</v>
      </c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</row>
    <row r="58" spans="1:21" ht="78.75" x14ac:dyDescent="0.25">
      <c r="A58" s="132" t="s">
        <v>20</v>
      </c>
      <c r="B58" s="97" t="s">
        <v>195</v>
      </c>
      <c r="C58" s="38" t="s">
        <v>136</v>
      </c>
      <c r="D58" s="103">
        <v>324.7</v>
      </c>
      <c r="E58" s="43">
        <f>D58</f>
        <v>324.7</v>
      </c>
      <c r="F58" s="163"/>
      <c r="G58" s="163"/>
      <c r="H58" s="163"/>
      <c r="I58" s="163"/>
      <c r="J58" s="163"/>
      <c r="K58" s="205">
        <f>E58</f>
        <v>324.7</v>
      </c>
      <c r="L58" s="206"/>
      <c r="M58" s="206"/>
      <c r="N58" s="206"/>
      <c r="O58" s="206"/>
      <c r="P58" s="206"/>
      <c r="Q58" s="138">
        <f t="shared" ref="Q58:Q60" si="6">D58/U58*12</f>
        <v>196.80126843054182</v>
      </c>
      <c r="R58" s="163"/>
      <c r="S58" s="44">
        <v>13176</v>
      </c>
      <c r="T58" s="64"/>
      <c r="U58" s="46">
        <f>S58*1.50263/1000</f>
        <v>19.798652879999999</v>
      </c>
    </row>
    <row r="59" spans="1:21" ht="78.75" x14ac:dyDescent="0.25">
      <c r="A59" s="132" t="s">
        <v>21</v>
      </c>
      <c r="B59" s="97" t="s">
        <v>196</v>
      </c>
      <c r="C59" s="38" t="s">
        <v>137</v>
      </c>
      <c r="D59" s="103">
        <v>324.7</v>
      </c>
      <c r="E59" s="43">
        <f t="shared" ref="E59" si="7">D59</f>
        <v>324.7</v>
      </c>
      <c r="F59" s="163"/>
      <c r="G59" s="163"/>
      <c r="H59" s="163"/>
      <c r="I59" s="163"/>
      <c r="J59" s="163"/>
      <c r="K59" s="205">
        <f t="shared" ref="K59" si="8">E59</f>
        <v>324.7</v>
      </c>
      <c r="L59" s="206"/>
      <c r="M59" s="206"/>
      <c r="N59" s="206"/>
      <c r="O59" s="206"/>
      <c r="P59" s="206"/>
      <c r="Q59" s="138">
        <f t="shared" si="6"/>
        <v>196.80126843054182</v>
      </c>
      <c r="R59" s="163"/>
      <c r="S59" s="41">
        <v>13176</v>
      </c>
      <c r="T59" s="64"/>
      <c r="U59" s="46">
        <f>S59*1.50263/1000</f>
        <v>19.798652879999999</v>
      </c>
    </row>
    <row r="60" spans="1:21" ht="12.75" x14ac:dyDescent="0.2">
      <c r="A60" s="229" t="s">
        <v>22</v>
      </c>
      <c r="B60" s="229"/>
      <c r="C60" s="229"/>
      <c r="D60" s="144">
        <f>SUM(D58:D59)</f>
        <v>649.4</v>
      </c>
      <c r="E60" s="144">
        <f>SUM(E58:E59)</f>
        <v>649.4</v>
      </c>
      <c r="F60" s="58"/>
      <c r="G60" s="58"/>
      <c r="H60" s="58"/>
      <c r="I60" s="58"/>
      <c r="J60" s="58"/>
      <c r="K60" s="144">
        <f>SUM(K58:K59)</f>
        <v>649.4</v>
      </c>
      <c r="L60" s="58"/>
      <c r="M60" s="136"/>
      <c r="N60" s="136"/>
      <c r="O60" s="136"/>
      <c r="P60" s="58"/>
      <c r="Q60" s="164">
        <f t="shared" si="6"/>
        <v>196.80126843054182</v>
      </c>
      <c r="R60" s="58"/>
      <c r="S60" s="140">
        <f>SUM(S58:S59)</f>
        <v>26352</v>
      </c>
      <c r="T60" s="137"/>
      <c r="U60" s="144">
        <f>SUM(U58:U59)</f>
        <v>39.597305759999998</v>
      </c>
    </row>
    <row r="61" spans="1:21" x14ac:dyDescent="0.2">
      <c r="A61" s="132" t="s">
        <v>23</v>
      </c>
      <c r="B61" s="220" t="s">
        <v>78</v>
      </c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</row>
    <row r="62" spans="1:21" ht="15.75" x14ac:dyDescent="0.25">
      <c r="A62" s="132" t="s">
        <v>24</v>
      </c>
      <c r="B62" s="36" t="s">
        <v>79</v>
      </c>
      <c r="C62" s="58" t="s">
        <v>190</v>
      </c>
      <c r="D62" s="46">
        <v>65</v>
      </c>
      <c r="E62" s="46">
        <f>D62</f>
        <v>65</v>
      </c>
      <c r="F62" s="134"/>
      <c r="G62" s="134"/>
      <c r="H62" s="134"/>
      <c r="I62" s="134"/>
      <c r="J62" s="134"/>
      <c r="K62" s="135">
        <f>E62</f>
        <v>65</v>
      </c>
      <c r="L62" s="163"/>
      <c r="M62" s="163"/>
      <c r="N62" s="163"/>
      <c r="O62" s="163"/>
      <c r="P62" s="163"/>
      <c r="Q62" s="138"/>
      <c r="R62" s="165"/>
      <c r="S62" s="163"/>
      <c r="T62" s="165"/>
      <c r="U62" s="139">
        <f t="shared" ref="U62" si="9">S62*2.4857/1000</f>
        <v>0</v>
      </c>
    </row>
    <row r="63" spans="1:21" ht="12.75" x14ac:dyDescent="0.2">
      <c r="A63" s="221" t="s">
        <v>25</v>
      </c>
      <c r="B63" s="221"/>
      <c r="C63" s="221"/>
      <c r="D63" s="166">
        <f>D62</f>
        <v>65</v>
      </c>
      <c r="E63" s="166">
        <f>E62</f>
        <v>65</v>
      </c>
      <c r="F63" s="167"/>
      <c r="G63" s="167"/>
      <c r="H63" s="167"/>
      <c r="I63" s="167"/>
      <c r="J63" s="167"/>
      <c r="K63" s="166">
        <f>K62</f>
        <v>65</v>
      </c>
      <c r="L63" s="167"/>
      <c r="M63" s="167"/>
      <c r="N63" s="167"/>
      <c r="O63" s="167"/>
      <c r="P63" s="167"/>
      <c r="Q63" s="168">
        <f>Q62</f>
        <v>0</v>
      </c>
      <c r="R63" s="169"/>
      <c r="S63" s="144"/>
      <c r="T63" s="170"/>
      <c r="U63" s="144">
        <f>U62</f>
        <v>0</v>
      </c>
    </row>
    <row r="64" spans="1:21" x14ac:dyDescent="0.2">
      <c r="A64" s="132" t="s">
        <v>178</v>
      </c>
      <c r="B64" s="222" t="s">
        <v>171</v>
      </c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</row>
    <row r="65" spans="1:21" x14ac:dyDescent="0.2">
      <c r="A65" s="217" t="s">
        <v>179</v>
      </c>
      <c r="B65" s="218"/>
      <c r="C65" s="219"/>
      <c r="D65" s="145"/>
      <c r="E65" s="145"/>
      <c r="F65" s="145"/>
      <c r="G65" s="145"/>
      <c r="H65" s="145"/>
      <c r="I65" s="145"/>
      <c r="J65" s="145"/>
      <c r="K65" s="145"/>
      <c r="L65" s="145"/>
      <c r="M65" s="147"/>
      <c r="N65" s="147"/>
      <c r="O65" s="145"/>
      <c r="P65" s="145"/>
      <c r="Q65" s="145"/>
      <c r="R65" s="145"/>
      <c r="S65" s="145"/>
      <c r="T65" s="145"/>
      <c r="U65" s="171"/>
    </row>
    <row r="66" spans="1:21" x14ac:dyDescent="0.2">
      <c r="A66" s="132" t="s">
        <v>108</v>
      </c>
      <c r="B66" s="223" t="s">
        <v>180</v>
      </c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5"/>
    </row>
    <row r="67" spans="1:21" x14ac:dyDescent="0.2">
      <c r="A67" s="157" t="s">
        <v>181</v>
      </c>
      <c r="B67" s="155"/>
      <c r="C67" s="153"/>
      <c r="D67" s="153"/>
      <c r="E67" s="172"/>
      <c r="F67" s="172" t="s">
        <v>182</v>
      </c>
      <c r="G67" s="172" t="s">
        <v>182</v>
      </c>
      <c r="H67" s="172" t="s">
        <v>182</v>
      </c>
      <c r="I67" s="172" t="s">
        <v>182</v>
      </c>
      <c r="J67" s="172"/>
      <c r="K67" s="152"/>
      <c r="L67" s="152"/>
      <c r="M67" s="160"/>
      <c r="N67" s="173"/>
      <c r="O67" s="153"/>
      <c r="P67" s="153"/>
      <c r="Q67" s="153"/>
      <c r="R67" s="153"/>
      <c r="S67" s="153"/>
      <c r="T67" s="153"/>
      <c r="U67" s="145"/>
    </row>
    <row r="68" spans="1:21" x14ac:dyDescent="0.2">
      <c r="A68" s="157" t="s">
        <v>183</v>
      </c>
      <c r="B68" s="155"/>
      <c r="C68" s="153"/>
      <c r="D68" s="153"/>
      <c r="E68" s="172"/>
      <c r="F68" s="172" t="s">
        <v>182</v>
      </c>
      <c r="G68" s="172" t="s">
        <v>182</v>
      </c>
      <c r="H68" s="172" t="s">
        <v>182</v>
      </c>
      <c r="I68" s="172" t="s">
        <v>182</v>
      </c>
      <c r="J68" s="172"/>
      <c r="K68" s="152"/>
      <c r="L68" s="152"/>
      <c r="M68" s="160"/>
      <c r="N68" s="173"/>
      <c r="O68" s="153"/>
      <c r="P68" s="153"/>
      <c r="Q68" s="153"/>
      <c r="R68" s="153"/>
      <c r="S68" s="153"/>
      <c r="T68" s="153"/>
      <c r="U68" s="145"/>
    </row>
    <row r="69" spans="1:21" x14ac:dyDescent="0.2">
      <c r="A69" s="217" t="s">
        <v>109</v>
      </c>
      <c r="B69" s="218"/>
      <c r="C69" s="219"/>
      <c r="D69" s="152"/>
      <c r="E69" s="152"/>
      <c r="F69" s="152"/>
      <c r="G69" s="152"/>
      <c r="H69" s="152"/>
      <c r="I69" s="152"/>
      <c r="J69" s="152"/>
      <c r="K69" s="152"/>
      <c r="L69" s="174"/>
      <c r="M69" s="152"/>
      <c r="N69" s="147"/>
      <c r="O69" s="145"/>
      <c r="P69" s="145"/>
      <c r="Q69" s="145"/>
      <c r="R69" s="145"/>
      <c r="S69" s="145"/>
      <c r="T69" s="145"/>
      <c r="U69" s="145"/>
    </row>
    <row r="70" spans="1:21" x14ac:dyDescent="0.2">
      <c r="A70" s="175" t="s">
        <v>26</v>
      </c>
      <c r="B70" s="226" t="s">
        <v>93</v>
      </c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8"/>
    </row>
    <row r="71" spans="1:21" ht="63" x14ac:dyDescent="0.25">
      <c r="A71" s="85" t="s">
        <v>27</v>
      </c>
      <c r="B71" s="98" t="s">
        <v>197</v>
      </c>
      <c r="C71" s="209" t="s">
        <v>138</v>
      </c>
      <c r="D71" s="102">
        <v>165.41</v>
      </c>
      <c r="E71" s="90">
        <f>D71</f>
        <v>165.41</v>
      </c>
      <c r="F71" s="176"/>
      <c r="G71" s="176"/>
      <c r="H71" s="176"/>
      <c r="I71" s="176"/>
      <c r="J71" s="176"/>
      <c r="K71" s="207">
        <f>E71</f>
        <v>165.41</v>
      </c>
      <c r="L71" s="58"/>
      <c r="M71" s="137"/>
      <c r="N71" s="137"/>
      <c r="O71" s="137"/>
      <c r="P71" s="137"/>
      <c r="Q71" s="138"/>
      <c r="R71" s="170"/>
      <c r="S71" s="137"/>
      <c r="T71" s="170"/>
      <c r="U71" s="139">
        <v>0</v>
      </c>
    </row>
    <row r="72" spans="1:21" ht="63" x14ac:dyDescent="0.25">
      <c r="A72" s="37" t="s">
        <v>120</v>
      </c>
      <c r="B72" s="82" t="s">
        <v>198</v>
      </c>
      <c r="C72" s="210" t="s">
        <v>139</v>
      </c>
      <c r="D72" s="100">
        <v>162.77000000000001</v>
      </c>
      <c r="E72" s="101">
        <f>D72</f>
        <v>162.77000000000001</v>
      </c>
      <c r="F72" s="176"/>
      <c r="G72" s="176"/>
      <c r="H72" s="176"/>
      <c r="I72" s="176"/>
      <c r="J72" s="176"/>
      <c r="K72" s="207">
        <f t="shared" ref="K72:K73" si="10">E72</f>
        <v>162.77000000000001</v>
      </c>
      <c r="L72" s="58"/>
      <c r="M72" s="137"/>
      <c r="N72" s="137"/>
      <c r="O72" s="137"/>
      <c r="P72" s="137"/>
      <c r="Q72" s="138"/>
      <c r="R72" s="170"/>
      <c r="S72" s="178"/>
      <c r="T72" s="179"/>
      <c r="U72" s="208"/>
    </row>
    <row r="73" spans="1:21" ht="81" customHeight="1" x14ac:dyDescent="0.25">
      <c r="A73" s="37" t="s">
        <v>121</v>
      </c>
      <c r="B73" s="82" t="s">
        <v>28</v>
      </c>
      <c r="C73" s="210" t="s">
        <v>122</v>
      </c>
      <c r="D73" s="52">
        <v>960</v>
      </c>
      <c r="E73" s="46">
        <f>D73</f>
        <v>960</v>
      </c>
      <c r="F73" s="176"/>
      <c r="G73" s="176"/>
      <c r="H73" s="176"/>
      <c r="I73" s="176"/>
      <c r="J73" s="176"/>
      <c r="K73" s="207">
        <f t="shared" si="10"/>
        <v>960</v>
      </c>
      <c r="L73" s="58"/>
      <c r="M73" s="137"/>
      <c r="N73" s="137"/>
      <c r="O73" s="137"/>
      <c r="P73" s="137"/>
      <c r="Q73" s="138"/>
      <c r="R73" s="170"/>
      <c r="S73" s="178"/>
      <c r="T73" s="179"/>
      <c r="U73" s="208"/>
    </row>
    <row r="74" spans="1:21" ht="12.75" x14ac:dyDescent="0.2">
      <c r="A74" s="217" t="s">
        <v>29</v>
      </c>
      <c r="B74" s="218"/>
      <c r="C74" s="219"/>
      <c r="D74" s="144">
        <f>SUM(D71:D73)</f>
        <v>1288.18</v>
      </c>
      <c r="E74" s="144">
        <f>SUM(E71:E73)</f>
        <v>1288.18</v>
      </c>
      <c r="F74" s="134"/>
      <c r="G74" s="134"/>
      <c r="H74" s="134"/>
      <c r="I74" s="134"/>
      <c r="J74" s="134"/>
      <c r="K74" s="144">
        <f>SUM(K71:K73)</f>
        <v>1288.18</v>
      </c>
      <c r="L74" s="137"/>
      <c r="M74" s="141"/>
      <c r="N74" s="141"/>
      <c r="O74" s="141"/>
      <c r="P74" s="58"/>
      <c r="Q74" s="177">
        <f>Q71</f>
        <v>0</v>
      </c>
      <c r="R74" s="170"/>
      <c r="S74" s="178"/>
      <c r="T74" s="179"/>
      <c r="U74" s="180">
        <v>0</v>
      </c>
    </row>
    <row r="75" spans="1:21" x14ac:dyDescent="0.2">
      <c r="A75" s="181" t="s">
        <v>177</v>
      </c>
      <c r="B75" s="226" t="s">
        <v>184</v>
      </c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8"/>
    </row>
    <row r="76" spans="1:21" x14ac:dyDescent="0.2">
      <c r="A76" s="181" t="s">
        <v>111</v>
      </c>
      <c r="B76" s="226" t="s">
        <v>96</v>
      </c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8"/>
    </row>
    <row r="77" spans="1:21" x14ac:dyDescent="0.2">
      <c r="A77" s="217" t="s">
        <v>112</v>
      </c>
      <c r="B77" s="218"/>
      <c r="C77" s="219"/>
      <c r="D77" s="153"/>
      <c r="E77" s="153"/>
      <c r="F77" s="182"/>
      <c r="G77" s="182"/>
      <c r="H77" s="182"/>
      <c r="I77" s="182"/>
      <c r="J77" s="182"/>
      <c r="K77" s="153"/>
      <c r="L77" s="153"/>
      <c r="M77" s="147"/>
      <c r="N77" s="147"/>
      <c r="O77" s="147"/>
      <c r="P77" s="145"/>
      <c r="Q77" s="145"/>
      <c r="R77" s="145"/>
      <c r="S77" s="183"/>
      <c r="T77" s="183"/>
      <c r="U77" s="183"/>
    </row>
    <row r="78" spans="1:21" ht="12.75" x14ac:dyDescent="0.2">
      <c r="A78" s="217" t="s">
        <v>113</v>
      </c>
      <c r="B78" s="218"/>
      <c r="C78" s="219"/>
      <c r="D78" s="133">
        <f>D60+D63+D74</f>
        <v>2002.58</v>
      </c>
      <c r="E78" s="133">
        <f>E60+E63+E74</f>
        <v>2002.58</v>
      </c>
      <c r="F78" s="184"/>
      <c r="G78" s="184"/>
      <c r="H78" s="184"/>
      <c r="I78" s="184"/>
      <c r="J78" s="185"/>
      <c r="K78" s="133">
        <f>K60+K63+K74</f>
        <v>2002.58</v>
      </c>
      <c r="L78" s="186"/>
      <c r="M78" s="187"/>
      <c r="N78" s="142"/>
      <c r="O78" s="142"/>
      <c r="P78" s="143"/>
      <c r="Q78" s="164">
        <f t="shared" ref="Q78:Q79" si="11">D78/U78*12</f>
        <v>606.88371440350238</v>
      </c>
      <c r="R78" s="143"/>
      <c r="S78" s="188">
        <f>S60+S63+S74</f>
        <v>26352</v>
      </c>
      <c r="T78" s="179"/>
      <c r="U78" s="133">
        <f>U60+U63+U74</f>
        <v>39.597305759999998</v>
      </c>
    </row>
    <row r="79" spans="1:21" ht="12.75" x14ac:dyDescent="0.2">
      <c r="A79" s="211" t="s">
        <v>185</v>
      </c>
      <c r="B79" s="211"/>
      <c r="C79" s="211"/>
      <c r="D79" s="133">
        <f>D54+D78</f>
        <v>4565.3529999999992</v>
      </c>
      <c r="E79" s="133">
        <f>E54+E78</f>
        <v>4565.3529999999992</v>
      </c>
      <c r="F79" s="189"/>
      <c r="G79" s="189"/>
      <c r="H79" s="189"/>
      <c r="I79" s="189"/>
      <c r="J79" s="185"/>
      <c r="K79" s="133">
        <f>K54+K78</f>
        <v>4565.3529999999992</v>
      </c>
      <c r="L79" s="186"/>
      <c r="M79" s="190"/>
      <c r="N79" s="191"/>
      <c r="O79" s="191"/>
      <c r="P79" s="170"/>
      <c r="Q79" s="164">
        <f t="shared" si="11"/>
        <v>93.952138044108949</v>
      </c>
      <c r="R79" s="170"/>
      <c r="S79" s="188">
        <f>S54+S78</f>
        <v>274866.60733034788</v>
      </c>
      <c r="T79" s="170"/>
      <c r="U79" s="133">
        <f>U54+U78</f>
        <v>583.10792218778158</v>
      </c>
    </row>
    <row r="80" spans="1:21" x14ac:dyDescent="0.2">
      <c r="A80" s="212" t="s">
        <v>186</v>
      </c>
      <c r="B80" s="212"/>
      <c r="C80" s="212"/>
      <c r="D80" s="212"/>
      <c r="E80" s="212"/>
      <c r="F80" s="212"/>
      <c r="G80" s="212"/>
      <c r="I80" s="213"/>
      <c r="J80" s="213"/>
      <c r="K80" s="213"/>
      <c r="L80" s="213"/>
      <c r="M80" s="213"/>
      <c r="N80" s="213"/>
      <c r="O80" s="213"/>
      <c r="P80" s="213"/>
      <c r="Q80" s="213"/>
      <c r="R80" s="213"/>
      <c r="S80" s="213"/>
      <c r="T80" s="213"/>
      <c r="U80" s="213"/>
    </row>
    <row r="81" spans="1:21" x14ac:dyDescent="0.2">
      <c r="A81" s="192" t="s">
        <v>187</v>
      </c>
      <c r="B81" s="193"/>
      <c r="C81" s="194"/>
      <c r="D81" s="194"/>
      <c r="E81" s="194"/>
      <c r="F81" s="194"/>
      <c r="G81" s="195"/>
      <c r="H81" s="196"/>
      <c r="I81" s="196"/>
      <c r="J81" s="196"/>
      <c r="K81" s="79"/>
      <c r="L81" s="79"/>
      <c r="M81" s="197"/>
      <c r="N81" s="197"/>
      <c r="O81" s="197"/>
      <c r="P81" s="79"/>
      <c r="Q81" s="79"/>
      <c r="R81" s="79"/>
      <c r="S81" s="79"/>
      <c r="T81" s="79"/>
    </row>
    <row r="82" spans="1:21" x14ac:dyDescent="0.2">
      <c r="A82" s="192" t="s">
        <v>188</v>
      </c>
      <c r="B82" s="193"/>
      <c r="C82" s="194"/>
      <c r="D82" s="194"/>
      <c r="E82" s="194"/>
      <c r="F82" s="194"/>
      <c r="G82" s="195"/>
      <c r="H82" s="196"/>
      <c r="S82" s="78"/>
      <c r="T82" s="78"/>
      <c r="U82" s="196"/>
    </row>
    <row r="83" spans="1:21" x14ac:dyDescent="0.2">
      <c r="A83" s="203"/>
      <c r="B83" s="193"/>
      <c r="C83" s="204"/>
      <c r="D83" s="204"/>
      <c r="E83" s="204"/>
      <c r="F83" s="204"/>
      <c r="G83" s="195"/>
      <c r="H83" s="196"/>
      <c r="S83" s="78"/>
      <c r="T83" s="78"/>
      <c r="U83" s="196"/>
    </row>
    <row r="84" spans="1:21" ht="18.75" x14ac:dyDescent="0.3">
      <c r="A84" s="81" t="s">
        <v>193</v>
      </c>
      <c r="B84" s="193"/>
      <c r="C84" s="204"/>
      <c r="D84" s="204"/>
      <c r="E84" s="204"/>
      <c r="F84" s="204"/>
      <c r="G84" s="195"/>
      <c r="H84" s="196"/>
      <c r="S84" s="78"/>
      <c r="T84" s="78"/>
      <c r="U84" s="196"/>
    </row>
    <row r="85" spans="1:21" x14ac:dyDescent="0.2">
      <c r="A85" s="203"/>
      <c r="B85" s="193"/>
      <c r="C85" s="204"/>
      <c r="D85" s="204"/>
      <c r="E85" s="204"/>
      <c r="F85" s="204"/>
      <c r="G85" s="195"/>
      <c r="H85" s="196"/>
      <c r="S85" s="78"/>
      <c r="T85" s="78"/>
      <c r="U85" s="196"/>
    </row>
    <row r="86" spans="1:21" x14ac:dyDescent="0.2">
      <c r="B86" s="198"/>
      <c r="C86" s="199"/>
      <c r="D86" s="200"/>
      <c r="F86" s="201"/>
      <c r="G86" s="201"/>
      <c r="H86" s="201"/>
      <c r="I86" s="202"/>
      <c r="J86" s="202"/>
      <c r="K86" s="202"/>
      <c r="S86" s="78"/>
      <c r="T86" s="78"/>
    </row>
    <row r="87" spans="1:21" ht="18.75" x14ac:dyDescent="0.3">
      <c r="A87" s="81" t="s">
        <v>194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12"/>
    </row>
    <row r="88" spans="1:21" x14ac:dyDescent="0.2">
      <c r="A88" s="214"/>
      <c r="B88" s="214"/>
      <c r="C88" s="214"/>
      <c r="E88" s="215"/>
      <c r="F88" s="215"/>
      <c r="G88" s="215"/>
      <c r="H88" s="215"/>
      <c r="J88" s="216"/>
      <c r="K88" s="216"/>
      <c r="L88" s="216"/>
      <c r="M88" s="216"/>
    </row>
  </sheetData>
  <mergeCells count="82">
    <mergeCell ref="B10:E10"/>
    <mergeCell ref="N1:U1"/>
    <mergeCell ref="B3:E3"/>
    <mergeCell ref="K3:P3"/>
    <mergeCell ref="B4:E4"/>
    <mergeCell ref="J4:U4"/>
    <mergeCell ref="B5:D5"/>
    <mergeCell ref="K5:S5"/>
    <mergeCell ref="B7:E7"/>
    <mergeCell ref="J7:L7"/>
    <mergeCell ref="M7:Q7"/>
    <mergeCell ref="J8:L8"/>
    <mergeCell ref="B9:E9"/>
    <mergeCell ref="D11:E11"/>
    <mergeCell ref="A13:R13"/>
    <mergeCell ref="A14:R14"/>
    <mergeCell ref="A15:R15"/>
    <mergeCell ref="A16:A19"/>
    <mergeCell ref="B16:B19"/>
    <mergeCell ref="C16:C19"/>
    <mergeCell ref="D16:J16"/>
    <mergeCell ref="K16:L16"/>
    <mergeCell ref="M16:P16"/>
    <mergeCell ref="D17:D19"/>
    <mergeCell ref="E17:J17"/>
    <mergeCell ref="K17:K19"/>
    <mergeCell ref="L17:L19"/>
    <mergeCell ref="M17:M19"/>
    <mergeCell ref="Q16:Q19"/>
    <mergeCell ref="R16:R19"/>
    <mergeCell ref="S16:S19"/>
    <mergeCell ref="T16:T19"/>
    <mergeCell ref="U16:U19"/>
    <mergeCell ref="N17:P18"/>
    <mergeCell ref="N19:O19"/>
    <mergeCell ref="E18:E19"/>
    <mergeCell ref="F18:F19"/>
    <mergeCell ref="G18:G19"/>
    <mergeCell ref="H18:I18"/>
    <mergeCell ref="J18:J19"/>
    <mergeCell ref="B46:U46"/>
    <mergeCell ref="N20:O20"/>
    <mergeCell ref="B21:U21"/>
    <mergeCell ref="A22:U22"/>
    <mergeCell ref="B23:U23"/>
    <mergeCell ref="A38:C38"/>
    <mergeCell ref="B39:U39"/>
    <mergeCell ref="A41:C41"/>
    <mergeCell ref="B42:U42"/>
    <mergeCell ref="A43:C43"/>
    <mergeCell ref="B44:U44"/>
    <mergeCell ref="A45:C45"/>
    <mergeCell ref="A60:C60"/>
    <mergeCell ref="A47:C47"/>
    <mergeCell ref="B48:U48"/>
    <mergeCell ref="A49:C49"/>
    <mergeCell ref="B50:U50"/>
    <mergeCell ref="A51:C51"/>
    <mergeCell ref="B52:U52"/>
    <mergeCell ref="A53:C53"/>
    <mergeCell ref="A54:C54"/>
    <mergeCell ref="B55:U55"/>
    <mergeCell ref="A56:U56"/>
    <mergeCell ref="B57:U57"/>
    <mergeCell ref="A78:C78"/>
    <mergeCell ref="B61:U61"/>
    <mergeCell ref="A63:C63"/>
    <mergeCell ref="B64:U64"/>
    <mergeCell ref="A65:C65"/>
    <mergeCell ref="B66:U66"/>
    <mergeCell ref="A69:C69"/>
    <mergeCell ref="B70:U70"/>
    <mergeCell ref="A74:C74"/>
    <mergeCell ref="B75:U75"/>
    <mergeCell ref="B76:U76"/>
    <mergeCell ref="A77:C77"/>
    <mergeCell ref="A79:C79"/>
    <mergeCell ref="A80:G80"/>
    <mergeCell ref="I80:U80"/>
    <mergeCell ref="A88:C88"/>
    <mergeCell ref="E88:H88"/>
    <mergeCell ref="J88:M88"/>
  </mergeCells>
  <printOptions horizontalCentered="1"/>
  <pageMargins left="0.11811023622047245" right="0.11811023622047245" top="0.74803149606299213" bottom="0.19685039370078741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7"/>
  <sheetViews>
    <sheetView tabSelected="1" view="pageBreakPreview" topLeftCell="D1" zoomScale="91" zoomScaleNormal="91" zoomScaleSheetLayoutView="91" zoomScalePageLayoutView="91" workbookViewId="0">
      <selection activeCell="L10" sqref="L10"/>
    </sheetView>
  </sheetViews>
  <sheetFormatPr defaultColWidth="9.140625" defaultRowHeight="12.75" x14ac:dyDescent="0.2"/>
  <cols>
    <col min="1" max="1" width="8.5703125" style="4" customWidth="1"/>
    <col min="2" max="2" width="61.5703125" style="5" customWidth="1"/>
    <col min="3" max="3" width="23.140625" style="6" customWidth="1"/>
    <col min="4" max="4" width="10" style="6" customWidth="1"/>
    <col min="5" max="5" width="9.85546875" style="6" customWidth="1"/>
    <col min="6" max="6" width="12.42578125" style="6" customWidth="1"/>
    <col min="7" max="7" width="13.140625" style="6" customWidth="1"/>
    <col min="8" max="8" width="14.42578125" style="6" customWidth="1"/>
    <col min="9" max="9" width="13.5703125" style="6" customWidth="1"/>
    <col min="10" max="10" width="15.28515625" style="6" customWidth="1"/>
    <col min="11" max="12" width="14" style="6" customWidth="1"/>
    <col min="13" max="13" width="12.140625" style="6" customWidth="1"/>
    <col min="14" max="14" width="8.7109375" style="6" customWidth="1"/>
    <col min="15" max="15" width="9" style="6" customWidth="1"/>
    <col min="16" max="16" width="9.28515625" style="6" customWidth="1"/>
    <col min="17" max="17" width="8.5703125" style="6" customWidth="1"/>
    <col min="18" max="18" width="9.28515625" style="6" customWidth="1"/>
    <col min="19" max="20" width="6.85546875" style="6" customWidth="1"/>
    <col min="21" max="21" width="9.7109375" style="6" customWidth="1"/>
    <col min="22" max="22" width="8.5703125" style="6" customWidth="1"/>
    <col min="23" max="23" width="10.140625" style="6" customWidth="1"/>
    <col min="24" max="28" width="9.140625" style="8"/>
    <col min="29" max="16384" width="9.140625" style="6"/>
  </cols>
  <sheetData>
    <row r="1" spans="1:23" ht="69.75" customHeight="1" x14ac:dyDescent="0.2">
      <c r="M1" s="7"/>
      <c r="N1" s="7"/>
      <c r="O1" s="7"/>
      <c r="P1" s="284" t="s">
        <v>30</v>
      </c>
      <c r="Q1" s="284"/>
      <c r="R1" s="285"/>
      <c r="S1" s="285"/>
      <c r="T1" s="285"/>
      <c r="U1" s="285"/>
      <c r="V1" s="285"/>
      <c r="W1" s="285"/>
    </row>
    <row r="2" spans="1:23" ht="22.5" hidden="1" customHeight="1" x14ac:dyDescent="0.2">
      <c r="M2" s="7"/>
      <c r="N2" s="7"/>
      <c r="O2" s="7"/>
      <c r="P2" s="9"/>
      <c r="Q2" s="9"/>
      <c r="R2" s="10"/>
      <c r="S2" s="10"/>
      <c r="T2" s="10"/>
      <c r="U2" s="10"/>
      <c r="V2" s="10"/>
      <c r="W2" s="10"/>
    </row>
    <row r="3" spans="1:23" ht="9" customHeigh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3"/>
      <c r="O3" s="13"/>
      <c r="P3" s="14"/>
      <c r="Q3" s="14"/>
      <c r="R3" s="15"/>
      <c r="S3" s="15"/>
      <c r="T3" s="10"/>
      <c r="U3" s="10"/>
      <c r="V3" s="10"/>
      <c r="W3" s="10"/>
    </row>
    <row r="4" spans="1:23" ht="8.25" customHeight="1" x14ac:dyDescent="0.3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N4" s="13"/>
      <c r="O4" s="13"/>
      <c r="P4" s="14"/>
      <c r="Q4" s="14"/>
      <c r="R4" s="15"/>
      <c r="S4" s="15"/>
      <c r="T4" s="10"/>
      <c r="U4" s="10"/>
      <c r="V4" s="10"/>
      <c r="W4" s="10"/>
    </row>
    <row r="5" spans="1:23" ht="16.5" customHeight="1" x14ac:dyDescent="0.3">
      <c r="B5" s="286" t="s">
        <v>31</v>
      </c>
      <c r="C5" s="286"/>
      <c r="D5" s="286"/>
      <c r="E5" s="286"/>
      <c r="F5" s="12"/>
      <c r="G5" s="12"/>
      <c r="H5" s="12"/>
      <c r="I5" s="12"/>
      <c r="J5" s="12"/>
      <c r="K5" s="12"/>
      <c r="L5" s="287" t="s">
        <v>32</v>
      </c>
      <c r="M5" s="287"/>
      <c r="N5" s="287"/>
      <c r="O5" s="16"/>
      <c r="P5" s="14"/>
      <c r="Q5" s="14"/>
      <c r="R5" s="14"/>
      <c r="S5" s="14"/>
      <c r="T5" s="9"/>
      <c r="U5" s="9"/>
      <c r="V5" s="10"/>
      <c r="W5" s="10"/>
    </row>
    <row r="6" spans="1:23" ht="24" customHeight="1" x14ac:dyDescent="0.3">
      <c r="B6" s="288" t="s">
        <v>33</v>
      </c>
      <c r="C6" s="288"/>
      <c r="D6" s="288"/>
      <c r="E6" s="288"/>
      <c r="F6" s="12"/>
      <c r="G6" s="12"/>
      <c r="H6" s="12"/>
      <c r="I6" s="12"/>
      <c r="J6" s="12"/>
      <c r="K6" s="12"/>
      <c r="L6" s="17" t="s">
        <v>34</v>
      </c>
      <c r="M6" s="17"/>
      <c r="N6" s="17"/>
      <c r="O6" s="17"/>
      <c r="P6" s="18"/>
      <c r="Q6" s="18"/>
      <c r="R6" s="18"/>
      <c r="S6" s="18"/>
      <c r="T6" s="19"/>
      <c r="U6" s="19"/>
      <c r="V6" s="10"/>
      <c r="W6" s="10"/>
    </row>
    <row r="7" spans="1:23" ht="11.25" customHeight="1" x14ac:dyDescent="0.3">
      <c r="B7" s="289" t="s">
        <v>35</v>
      </c>
      <c r="C7" s="289"/>
      <c r="D7" s="289"/>
      <c r="E7" s="289"/>
      <c r="F7" s="12"/>
      <c r="G7" s="12"/>
      <c r="H7" s="12"/>
      <c r="I7" s="12"/>
      <c r="J7" s="12"/>
      <c r="K7" s="12"/>
      <c r="L7" s="280" t="s">
        <v>36</v>
      </c>
      <c r="M7" s="280"/>
      <c r="N7" s="280"/>
      <c r="O7" s="280"/>
      <c r="P7" s="14"/>
      <c r="Q7" s="14"/>
      <c r="R7" s="14"/>
      <c r="S7" s="14"/>
      <c r="T7" s="9"/>
      <c r="U7" s="9"/>
      <c r="V7" s="10"/>
      <c r="W7" s="10"/>
    </row>
    <row r="8" spans="1:23" ht="21.75" customHeight="1" x14ac:dyDescent="0.3">
      <c r="B8" s="297" t="s">
        <v>217</v>
      </c>
      <c r="C8" s="297"/>
      <c r="D8" s="297"/>
      <c r="E8" s="297"/>
      <c r="F8" s="12"/>
      <c r="G8" s="12"/>
      <c r="H8" s="12"/>
      <c r="I8" s="12"/>
      <c r="J8" s="12"/>
      <c r="K8" s="12"/>
      <c r="L8" s="12" t="s">
        <v>37</v>
      </c>
      <c r="M8" s="12"/>
      <c r="N8" s="12" t="s">
        <v>38</v>
      </c>
      <c r="O8" s="12"/>
      <c r="P8" s="14"/>
      <c r="Q8" s="14"/>
      <c r="R8" s="14"/>
      <c r="S8" s="14"/>
      <c r="T8" s="9"/>
      <c r="U8" s="9"/>
      <c r="V8" s="10"/>
      <c r="W8" s="10"/>
    </row>
    <row r="9" spans="1:23" ht="17.25" customHeight="1" x14ac:dyDescent="0.3">
      <c r="B9" s="20" t="s">
        <v>39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21" t="s">
        <v>40</v>
      </c>
      <c r="N9" s="280" t="s">
        <v>41</v>
      </c>
      <c r="O9" s="280"/>
      <c r="P9" s="14"/>
      <c r="Q9" s="14"/>
      <c r="R9" s="14"/>
      <c r="S9" s="14"/>
      <c r="T9" s="9"/>
      <c r="U9" s="9"/>
      <c r="V9" s="10"/>
      <c r="W9" s="10"/>
    </row>
    <row r="10" spans="1:23" ht="24" customHeight="1" x14ac:dyDescent="0.3">
      <c r="B10" s="20" t="s">
        <v>42</v>
      </c>
      <c r="C10" s="12"/>
      <c r="D10" s="12"/>
      <c r="E10" s="12"/>
      <c r="F10" s="12"/>
      <c r="G10" s="12"/>
      <c r="H10" s="12"/>
      <c r="I10" s="12"/>
      <c r="J10" s="12"/>
      <c r="K10" s="12"/>
      <c r="L10" s="20" t="s">
        <v>219</v>
      </c>
      <c r="M10" s="20"/>
      <c r="N10" s="20"/>
      <c r="O10" s="20"/>
      <c r="P10" s="14"/>
      <c r="Q10" s="14"/>
      <c r="R10" s="14"/>
      <c r="S10" s="14"/>
      <c r="T10" s="9"/>
      <c r="U10" s="9"/>
      <c r="V10" s="10"/>
      <c r="W10" s="10"/>
    </row>
    <row r="11" spans="1:23" ht="11.25" customHeight="1" x14ac:dyDescent="0.3">
      <c r="B11" s="22" t="s">
        <v>43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23"/>
      <c r="N11" s="23"/>
      <c r="O11" s="23"/>
      <c r="P11" s="14"/>
      <c r="Q11" s="14"/>
      <c r="R11" s="14"/>
      <c r="S11" s="14"/>
      <c r="T11" s="9"/>
      <c r="U11" s="9"/>
      <c r="V11" s="10"/>
      <c r="W11" s="10"/>
    </row>
    <row r="12" spans="1:23" ht="15.75" customHeight="1" x14ac:dyDescent="0.3">
      <c r="B12" s="24" t="s">
        <v>44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  <c r="N12" s="13"/>
      <c r="O12" s="13"/>
      <c r="P12" s="14"/>
      <c r="Q12" s="14"/>
      <c r="R12" s="15"/>
      <c r="S12" s="15"/>
      <c r="T12" s="10"/>
      <c r="U12" s="10"/>
      <c r="V12" s="10"/>
      <c r="W12" s="10"/>
    </row>
    <row r="13" spans="1:23" ht="18.75" customHeight="1" x14ac:dyDescent="0.2">
      <c r="B13" s="22"/>
      <c r="M13" s="7"/>
      <c r="N13" s="7"/>
      <c r="O13" s="7"/>
      <c r="P13" s="9"/>
      <c r="Q13" s="9"/>
      <c r="R13" s="10"/>
      <c r="S13" s="10"/>
      <c r="T13" s="10"/>
      <c r="U13" s="10"/>
      <c r="V13" s="10"/>
      <c r="W13" s="10"/>
    </row>
    <row r="14" spans="1:23" ht="17.25" customHeight="1" x14ac:dyDescent="0.3">
      <c r="A14" s="298" t="s">
        <v>118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5"/>
      <c r="V14" s="25"/>
      <c r="W14" s="5"/>
    </row>
    <row r="15" spans="1:23" ht="19.5" customHeight="1" x14ac:dyDescent="0.3">
      <c r="A15" s="256" t="s">
        <v>45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</row>
    <row r="16" spans="1:23" ht="17.25" customHeight="1" x14ac:dyDescent="0.2">
      <c r="A16" s="299" t="s">
        <v>46</v>
      </c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</row>
    <row r="17" spans="1:28" ht="46.5" customHeight="1" x14ac:dyDescent="0.2">
      <c r="A17" s="290" t="s">
        <v>0</v>
      </c>
      <c r="B17" s="291" t="s">
        <v>47</v>
      </c>
      <c r="C17" s="290" t="s">
        <v>48</v>
      </c>
      <c r="D17" s="290" t="s">
        <v>49</v>
      </c>
      <c r="E17" s="290"/>
      <c r="F17" s="290"/>
      <c r="G17" s="290"/>
      <c r="H17" s="290"/>
      <c r="I17" s="290"/>
      <c r="J17" s="295" t="s">
        <v>50</v>
      </c>
      <c r="K17" s="295" t="s">
        <v>51</v>
      </c>
      <c r="L17" s="290" t="s">
        <v>52</v>
      </c>
      <c r="M17" s="290" t="s">
        <v>53</v>
      </c>
      <c r="N17" s="290"/>
      <c r="O17" s="290" t="s">
        <v>54</v>
      </c>
      <c r="P17" s="290"/>
      <c r="Q17" s="290"/>
      <c r="R17" s="290"/>
      <c r="S17" s="301" t="s">
        <v>55</v>
      </c>
      <c r="T17" s="301" t="s">
        <v>56</v>
      </c>
      <c r="U17" s="301" t="s">
        <v>57</v>
      </c>
      <c r="V17" s="301" t="s">
        <v>58</v>
      </c>
      <c r="W17" s="301" t="s">
        <v>59</v>
      </c>
      <c r="X17" s="302"/>
    </row>
    <row r="18" spans="1:28" ht="15.75" customHeight="1" x14ac:dyDescent="0.25">
      <c r="A18" s="290"/>
      <c r="B18" s="292"/>
      <c r="C18" s="294"/>
      <c r="D18" s="290" t="s">
        <v>60</v>
      </c>
      <c r="E18" s="303" t="s">
        <v>61</v>
      </c>
      <c r="F18" s="303"/>
      <c r="G18" s="303"/>
      <c r="H18" s="303"/>
      <c r="I18" s="303"/>
      <c r="J18" s="295"/>
      <c r="K18" s="295"/>
      <c r="L18" s="290"/>
      <c r="M18" s="290" t="s">
        <v>62</v>
      </c>
      <c r="N18" s="290" t="s">
        <v>63</v>
      </c>
      <c r="O18" s="290" t="s">
        <v>64</v>
      </c>
      <c r="P18" s="290" t="s">
        <v>65</v>
      </c>
      <c r="Q18" s="290" t="s">
        <v>66</v>
      </c>
      <c r="R18" s="290" t="s">
        <v>67</v>
      </c>
      <c r="S18" s="301"/>
      <c r="T18" s="301"/>
      <c r="U18" s="301"/>
      <c r="V18" s="301"/>
      <c r="W18" s="301"/>
      <c r="X18" s="302"/>
    </row>
    <row r="19" spans="1:28" ht="67.5" customHeight="1" x14ac:dyDescent="0.2">
      <c r="A19" s="290"/>
      <c r="B19" s="292"/>
      <c r="C19" s="294"/>
      <c r="D19" s="290"/>
      <c r="E19" s="295" t="s">
        <v>68</v>
      </c>
      <c r="F19" s="295" t="s">
        <v>69</v>
      </c>
      <c r="G19" s="296" t="s">
        <v>70</v>
      </c>
      <c r="H19" s="295" t="s">
        <v>71</v>
      </c>
      <c r="I19" s="295"/>
      <c r="J19" s="295"/>
      <c r="K19" s="295"/>
      <c r="L19" s="290"/>
      <c r="M19" s="290"/>
      <c r="N19" s="290"/>
      <c r="O19" s="290"/>
      <c r="P19" s="290"/>
      <c r="Q19" s="290"/>
      <c r="R19" s="290"/>
      <c r="S19" s="301"/>
      <c r="T19" s="301"/>
      <c r="U19" s="301"/>
      <c r="V19" s="301"/>
      <c r="W19" s="301"/>
      <c r="X19" s="302"/>
    </row>
    <row r="20" spans="1:28" ht="78.75" customHeight="1" x14ac:dyDescent="0.2">
      <c r="A20" s="290"/>
      <c r="B20" s="293"/>
      <c r="C20" s="294"/>
      <c r="D20" s="290"/>
      <c r="E20" s="295"/>
      <c r="F20" s="295"/>
      <c r="G20" s="296"/>
      <c r="H20" s="26" t="s">
        <v>72</v>
      </c>
      <c r="I20" s="26" t="s">
        <v>73</v>
      </c>
      <c r="J20" s="295"/>
      <c r="K20" s="295"/>
      <c r="L20" s="290"/>
      <c r="M20" s="290"/>
      <c r="N20" s="290"/>
      <c r="O20" s="290"/>
      <c r="P20" s="290"/>
      <c r="Q20" s="290"/>
      <c r="R20" s="290"/>
      <c r="S20" s="301"/>
      <c r="T20" s="301"/>
      <c r="U20" s="301"/>
      <c r="V20" s="301"/>
      <c r="W20" s="301"/>
      <c r="X20" s="302"/>
    </row>
    <row r="21" spans="1:28" s="5" customFormat="1" ht="15.75" customHeight="1" x14ac:dyDescent="0.2">
      <c r="A21" s="27">
        <v>1</v>
      </c>
      <c r="B21" s="27">
        <v>2</v>
      </c>
      <c r="C21" s="27">
        <v>3</v>
      </c>
      <c r="D21" s="27">
        <v>4</v>
      </c>
      <c r="E21" s="27">
        <v>5</v>
      </c>
      <c r="F21" s="27">
        <v>6</v>
      </c>
      <c r="G21" s="28">
        <v>7</v>
      </c>
      <c r="H21" s="27">
        <v>9</v>
      </c>
      <c r="I21" s="27">
        <v>10</v>
      </c>
      <c r="J21" s="29">
        <v>11</v>
      </c>
      <c r="K21" s="29">
        <v>12</v>
      </c>
      <c r="L21" s="29">
        <v>13</v>
      </c>
      <c r="M21" s="27">
        <v>14</v>
      </c>
      <c r="N21" s="27">
        <v>15</v>
      </c>
      <c r="O21" s="27">
        <v>16</v>
      </c>
      <c r="P21" s="27">
        <v>17</v>
      </c>
      <c r="Q21" s="27">
        <v>18</v>
      </c>
      <c r="R21" s="27">
        <v>19</v>
      </c>
      <c r="S21" s="27">
        <v>20</v>
      </c>
      <c r="T21" s="27">
        <v>21</v>
      </c>
      <c r="U21" s="27">
        <v>22</v>
      </c>
      <c r="V21" s="27">
        <v>23</v>
      </c>
      <c r="W21" s="27">
        <v>24</v>
      </c>
      <c r="X21" s="30"/>
      <c r="Y21" s="30"/>
      <c r="Z21" s="30"/>
      <c r="AA21" s="30"/>
      <c r="AB21" s="30"/>
    </row>
    <row r="22" spans="1:28" ht="18.75" customHeight="1" x14ac:dyDescent="0.25">
      <c r="A22" s="31" t="s">
        <v>74</v>
      </c>
      <c r="B22" s="32"/>
      <c r="C22" s="300" t="s">
        <v>1</v>
      </c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3"/>
      <c r="Y22" s="33"/>
      <c r="Z22" s="33"/>
    </row>
    <row r="23" spans="1:28" ht="16.5" customHeight="1" x14ac:dyDescent="0.25">
      <c r="A23" s="300" t="s">
        <v>75</v>
      </c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4"/>
      <c r="Y23" s="34"/>
      <c r="Z23" s="34"/>
    </row>
    <row r="24" spans="1:28" ht="19.5" customHeight="1" x14ac:dyDescent="0.25">
      <c r="A24" s="35" t="s">
        <v>2</v>
      </c>
      <c r="B24" s="36"/>
      <c r="C24" s="304" t="s">
        <v>76</v>
      </c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4"/>
      <c r="Y24" s="34"/>
      <c r="Z24" s="34"/>
    </row>
    <row r="25" spans="1:28" ht="125.25" customHeight="1" x14ac:dyDescent="0.25">
      <c r="A25" s="37" t="s">
        <v>3</v>
      </c>
      <c r="B25" s="96" t="s">
        <v>199</v>
      </c>
      <c r="C25" s="38" t="s">
        <v>123</v>
      </c>
      <c r="D25" s="83">
        <v>259.94499999999999</v>
      </c>
      <c r="E25" s="40">
        <f>D25</f>
        <v>259.94499999999999</v>
      </c>
      <c r="F25" s="41"/>
      <c r="G25" s="41"/>
      <c r="H25" s="41"/>
      <c r="I25" s="41"/>
      <c r="J25" s="41"/>
      <c r="K25" s="41"/>
      <c r="L25" s="42">
        <f t="shared" ref="L25:L39" si="0">E25+F25+J25+K25</f>
        <v>259.94499999999999</v>
      </c>
      <c r="M25" s="42">
        <f>L25</f>
        <v>259.94499999999999</v>
      </c>
      <c r="N25" s="41"/>
      <c r="O25" s="43">
        <f t="shared" ref="O25:O29" si="1">M25</f>
        <v>259.94499999999999</v>
      </c>
      <c r="P25" s="43">
        <v>0</v>
      </c>
      <c r="Q25" s="43">
        <v>0</v>
      </c>
      <c r="R25" s="43">
        <v>0</v>
      </c>
      <c r="S25" s="44">
        <f>D25/W25*12</f>
        <v>27.748999890581757</v>
      </c>
      <c r="T25" s="41"/>
      <c r="U25" s="45">
        <f>6*24*365</f>
        <v>52560</v>
      </c>
      <c r="V25" s="41"/>
      <c r="W25" s="46">
        <f>U25*2.13875/1000</f>
        <v>112.4127</v>
      </c>
      <c r="X25" s="34"/>
      <c r="Y25" s="34"/>
      <c r="Z25" s="34"/>
    </row>
    <row r="26" spans="1:28" ht="142.5" customHeight="1" x14ac:dyDescent="0.25">
      <c r="A26" s="37" t="s">
        <v>4</v>
      </c>
      <c r="B26" s="96" t="s">
        <v>200</v>
      </c>
      <c r="C26" s="38" t="s">
        <v>124</v>
      </c>
      <c r="D26" s="83">
        <v>304.101</v>
      </c>
      <c r="E26" s="40">
        <f t="shared" ref="E26:E38" si="2">D26</f>
        <v>304.101</v>
      </c>
      <c r="F26" s="41"/>
      <c r="G26" s="41"/>
      <c r="H26" s="41"/>
      <c r="I26" s="41"/>
      <c r="J26" s="41"/>
      <c r="K26" s="41"/>
      <c r="L26" s="42">
        <f t="shared" si="0"/>
        <v>304.101</v>
      </c>
      <c r="M26" s="42">
        <f t="shared" ref="M26:M38" si="3">L26</f>
        <v>304.101</v>
      </c>
      <c r="N26" s="41"/>
      <c r="O26" s="43">
        <f t="shared" si="1"/>
        <v>304.101</v>
      </c>
      <c r="P26" s="43">
        <v>0</v>
      </c>
      <c r="Q26" s="43">
        <v>0</v>
      </c>
      <c r="R26" s="43">
        <v>0</v>
      </c>
      <c r="S26" s="44">
        <f t="shared" ref="S26:S39" si="4">D26/W26*12</f>
        <v>24.346973251242964</v>
      </c>
      <c r="T26" s="41"/>
      <c r="U26" s="45">
        <f>8*24*365</f>
        <v>70080</v>
      </c>
      <c r="V26" s="41"/>
      <c r="W26" s="46">
        <f t="shared" ref="W26:W32" si="5">U26*2.13875/1000</f>
        <v>149.8836</v>
      </c>
      <c r="X26" s="34"/>
      <c r="Y26" s="34"/>
      <c r="Z26" s="34"/>
    </row>
    <row r="27" spans="1:28" ht="63.75" x14ac:dyDescent="0.25">
      <c r="A27" s="37" t="s">
        <v>5</v>
      </c>
      <c r="B27" s="96" t="s">
        <v>201</v>
      </c>
      <c r="C27" s="38" t="s">
        <v>125</v>
      </c>
      <c r="D27" s="83">
        <v>90.7</v>
      </c>
      <c r="E27" s="40">
        <f t="shared" si="2"/>
        <v>90.7</v>
      </c>
      <c r="F27" s="41"/>
      <c r="G27" s="41"/>
      <c r="H27" s="41"/>
      <c r="I27" s="41"/>
      <c r="J27" s="41"/>
      <c r="K27" s="41"/>
      <c r="L27" s="42">
        <f t="shared" si="0"/>
        <v>90.7</v>
      </c>
      <c r="M27" s="42">
        <f t="shared" si="3"/>
        <v>90.7</v>
      </c>
      <c r="N27" s="41"/>
      <c r="O27" s="43">
        <f t="shared" si="1"/>
        <v>90.7</v>
      </c>
      <c r="P27" s="43">
        <v>0</v>
      </c>
      <c r="Q27" s="43">
        <v>0</v>
      </c>
      <c r="R27" s="43">
        <v>0</v>
      </c>
      <c r="S27" s="44">
        <f t="shared" si="4"/>
        <v>148.27954044786307</v>
      </c>
      <c r="T27" s="41"/>
      <c r="U27" s="45">
        <f>1*24*143</f>
        <v>3432</v>
      </c>
      <c r="V27" s="41"/>
      <c r="W27" s="46">
        <f t="shared" si="5"/>
        <v>7.3401899999999998</v>
      </c>
      <c r="X27" s="34"/>
      <c r="Y27" s="34"/>
      <c r="Z27" s="34"/>
    </row>
    <row r="28" spans="1:28" ht="89.25" x14ac:dyDescent="0.25">
      <c r="A28" s="37" t="s">
        <v>6</v>
      </c>
      <c r="B28" s="96" t="s">
        <v>202</v>
      </c>
      <c r="C28" s="38" t="s">
        <v>126</v>
      </c>
      <c r="D28" s="83">
        <v>90.622</v>
      </c>
      <c r="E28" s="40">
        <f t="shared" si="2"/>
        <v>90.622</v>
      </c>
      <c r="F28" s="41"/>
      <c r="G28" s="41"/>
      <c r="H28" s="41"/>
      <c r="I28" s="41"/>
      <c r="J28" s="41"/>
      <c r="K28" s="41"/>
      <c r="L28" s="42">
        <f t="shared" si="0"/>
        <v>90.622</v>
      </c>
      <c r="M28" s="42">
        <f t="shared" si="3"/>
        <v>90.622</v>
      </c>
      <c r="N28" s="41"/>
      <c r="O28" s="43">
        <v>0</v>
      </c>
      <c r="P28" s="43">
        <f>M28</f>
        <v>90.622</v>
      </c>
      <c r="Q28" s="43">
        <v>0</v>
      </c>
      <c r="R28" s="43">
        <v>0</v>
      </c>
      <c r="S28" s="44">
        <f t="shared" si="4"/>
        <v>10.427924380466916</v>
      </c>
      <c r="T28" s="41"/>
      <c r="U28" s="45">
        <f>299/1161.2*(1680-1161.2)*365</f>
        <v>48759.247330347898</v>
      </c>
      <c r="V28" s="41"/>
      <c r="W28" s="46">
        <f t="shared" si="5"/>
        <v>104.28384022778157</v>
      </c>
      <c r="X28" s="34"/>
      <c r="Y28" s="34"/>
      <c r="Z28" s="34"/>
    </row>
    <row r="29" spans="1:28" ht="96.75" customHeight="1" x14ac:dyDescent="0.25">
      <c r="A29" s="37" t="s">
        <v>77</v>
      </c>
      <c r="B29" s="1" t="s">
        <v>203</v>
      </c>
      <c r="C29" s="38" t="s">
        <v>127</v>
      </c>
      <c r="D29" s="83">
        <v>484.94200000000001</v>
      </c>
      <c r="E29" s="40">
        <f t="shared" si="2"/>
        <v>484.94200000000001</v>
      </c>
      <c r="F29" s="41"/>
      <c r="G29" s="41"/>
      <c r="H29" s="41"/>
      <c r="I29" s="41"/>
      <c r="J29" s="41"/>
      <c r="K29" s="41"/>
      <c r="L29" s="42">
        <f t="shared" si="0"/>
        <v>484.94200000000001</v>
      </c>
      <c r="M29" s="42">
        <f t="shared" si="3"/>
        <v>484.94200000000001</v>
      </c>
      <c r="N29" s="41"/>
      <c r="O29" s="43">
        <f t="shared" si="1"/>
        <v>484.94200000000001</v>
      </c>
      <c r="P29" s="43">
        <v>0</v>
      </c>
      <c r="Q29" s="43">
        <v>0</v>
      </c>
      <c r="R29" s="43">
        <v>0</v>
      </c>
      <c r="S29" s="44">
        <f t="shared" si="4"/>
        <v>1813.9268264172999</v>
      </c>
      <c r="T29" s="41"/>
      <c r="U29" s="45">
        <f>60*15+60*10</f>
        <v>1500</v>
      </c>
      <c r="V29" s="41"/>
      <c r="W29" s="46">
        <f t="shared" si="5"/>
        <v>3.2081249999999999</v>
      </c>
      <c r="X29" s="34"/>
      <c r="Y29" s="34"/>
      <c r="Z29" s="34"/>
    </row>
    <row r="30" spans="1:28" ht="78.75" customHeight="1" x14ac:dyDescent="0.25">
      <c r="A30" s="37" t="s">
        <v>7</v>
      </c>
      <c r="B30" s="96" t="s">
        <v>204</v>
      </c>
      <c r="C30" s="38" t="s">
        <v>129</v>
      </c>
      <c r="D30" s="83">
        <v>77.221000000000004</v>
      </c>
      <c r="E30" s="40">
        <f t="shared" si="2"/>
        <v>77.221000000000004</v>
      </c>
      <c r="F30" s="41"/>
      <c r="G30" s="41"/>
      <c r="H30" s="41"/>
      <c r="I30" s="41"/>
      <c r="J30" s="41"/>
      <c r="K30" s="41"/>
      <c r="L30" s="42">
        <f t="shared" si="0"/>
        <v>77.221000000000004</v>
      </c>
      <c r="M30" s="42">
        <f t="shared" si="3"/>
        <v>77.221000000000004</v>
      </c>
      <c r="N30" s="41"/>
      <c r="O30" s="43">
        <v>0</v>
      </c>
      <c r="P30" s="43">
        <v>77.22</v>
      </c>
      <c r="Q30" s="43">
        <v>0</v>
      </c>
      <c r="R30" s="43">
        <v>0</v>
      </c>
      <c r="S30" s="44">
        <f t="shared" si="4"/>
        <v>224.20311226588836</v>
      </c>
      <c r="T30" s="41"/>
      <c r="U30" s="45">
        <v>1932.48</v>
      </c>
      <c r="V30" s="41"/>
      <c r="W30" s="46">
        <f t="shared" si="5"/>
        <v>4.1330915999999993</v>
      </c>
      <c r="X30" s="34"/>
      <c r="Y30" s="34"/>
      <c r="Z30" s="34"/>
    </row>
    <row r="31" spans="1:28" ht="79.5" customHeight="1" x14ac:dyDescent="0.25">
      <c r="A31" s="37" t="s">
        <v>8</v>
      </c>
      <c r="B31" s="96" t="s">
        <v>205</v>
      </c>
      <c r="C31" s="38" t="s">
        <v>128</v>
      </c>
      <c r="D31" s="83">
        <v>59.683</v>
      </c>
      <c r="E31" s="40">
        <f t="shared" si="2"/>
        <v>59.683</v>
      </c>
      <c r="F31" s="41"/>
      <c r="G31" s="41"/>
      <c r="H31" s="41"/>
      <c r="I31" s="41"/>
      <c r="J31" s="41"/>
      <c r="K31" s="41"/>
      <c r="L31" s="42">
        <f t="shared" si="0"/>
        <v>59.683</v>
      </c>
      <c r="M31" s="42">
        <f t="shared" si="3"/>
        <v>59.683</v>
      </c>
      <c r="N31" s="41"/>
      <c r="O31" s="43">
        <v>0</v>
      </c>
      <c r="P31" s="43">
        <f>M31</f>
        <v>59.683</v>
      </c>
      <c r="Q31" s="43">
        <v>0</v>
      </c>
      <c r="R31" s="43">
        <v>0</v>
      </c>
      <c r="S31" s="44">
        <f t="shared" si="4"/>
        <v>238.26462012117031</v>
      </c>
      <c r="T31" s="41"/>
      <c r="U31" s="45">
        <v>1405.44</v>
      </c>
      <c r="V31" s="41"/>
      <c r="W31" s="46">
        <f t="shared" si="5"/>
        <v>3.0058848</v>
      </c>
      <c r="X31" s="34"/>
      <c r="Y31" s="34"/>
      <c r="Z31" s="34"/>
    </row>
    <row r="32" spans="1:28" ht="78.75" x14ac:dyDescent="0.25">
      <c r="A32" s="37" t="s">
        <v>9</v>
      </c>
      <c r="B32" s="96" t="s">
        <v>206</v>
      </c>
      <c r="C32" s="38" t="s">
        <v>130</v>
      </c>
      <c r="D32" s="83">
        <v>60.133000000000003</v>
      </c>
      <c r="E32" s="40">
        <f t="shared" si="2"/>
        <v>60.133000000000003</v>
      </c>
      <c r="F32" s="41"/>
      <c r="G32" s="41"/>
      <c r="H32" s="41"/>
      <c r="I32" s="41"/>
      <c r="J32" s="41"/>
      <c r="K32" s="41"/>
      <c r="L32" s="42">
        <f t="shared" si="0"/>
        <v>60.133000000000003</v>
      </c>
      <c r="M32" s="42">
        <f t="shared" si="3"/>
        <v>60.133000000000003</v>
      </c>
      <c r="N32" s="41"/>
      <c r="O32" s="43">
        <v>0</v>
      </c>
      <c r="P32" s="43">
        <f>M32</f>
        <v>60.133000000000003</v>
      </c>
      <c r="Q32" s="43">
        <v>0</v>
      </c>
      <c r="R32" s="43">
        <v>0</v>
      </c>
      <c r="S32" s="44">
        <f t="shared" si="4"/>
        <v>240.06109615378472</v>
      </c>
      <c r="T32" s="41"/>
      <c r="U32" s="45">
        <v>1405.44</v>
      </c>
      <c r="V32" s="41"/>
      <c r="W32" s="46">
        <f t="shared" si="5"/>
        <v>3.0058848</v>
      </c>
      <c r="X32" s="34"/>
      <c r="Y32" s="34"/>
      <c r="Z32" s="34"/>
    </row>
    <row r="33" spans="1:26" ht="78.75" x14ac:dyDescent="0.25">
      <c r="A33" s="37" t="s">
        <v>10</v>
      </c>
      <c r="B33" s="82" t="s">
        <v>207</v>
      </c>
      <c r="C33" s="38" t="s">
        <v>131</v>
      </c>
      <c r="D33" s="83">
        <v>167.28899999999999</v>
      </c>
      <c r="E33" s="40">
        <f t="shared" si="2"/>
        <v>167.28899999999999</v>
      </c>
      <c r="F33" s="41"/>
      <c r="G33" s="41"/>
      <c r="H33" s="41"/>
      <c r="I33" s="41"/>
      <c r="J33" s="41"/>
      <c r="K33" s="41"/>
      <c r="L33" s="42">
        <f t="shared" si="0"/>
        <v>167.28899999999999</v>
      </c>
      <c r="M33" s="42">
        <f t="shared" si="3"/>
        <v>167.28899999999999</v>
      </c>
      <c r="N33" s="41"/>
      <c r="O33" s="43">
        <v>0</v>
      </c>
      <c r="P33" s="43">
        <f>M33</f>
        <v>167.28899999999999</v>
      </c>
      <c r="Q33" s="43">
        <v>0</v>
      </c>
      <c r="R33" s="43">
        <v>0</v>
      </c>
      <c r="S33" s="44">
        <f t="shared" si="4"/>
        <v>167.28899999999999</v>
      </c>
      <c r="T33" s="41"/>
      <c r="U33" s="45">
        <v>0</v>
      </c>
      <c r="V33" s="41"/>
      <c r="W33" s="46">
        <v>12</v>
      </c>
      <c r="X33" s="34"/>
      <c r="Y33" s="34"/>
      <c r="Z33" s="34"/>
    </row>
    <row r="34" spans="1:26" ht="63.75" x14ac:dyDescent="0.25">
      <c r="A34" s="37" t="s">
        <v>11</v>
      </c>
      <c r="B34" s="1" t="s">
        <v>216</v>
      </c>
      <c r="C34" s="38" t="s">
        <v>132</v>
      </c>
      <c r="D34" s="83">
        <v>363.81</v>
      </c>
      <c r="E34" s="40">
        <f t="shared" si="2"/>
        <v>363.81</v>
      </c>
      <c r="F34" s="41"/>
      <c r="G34" s="41"/>
      <c r="H34" s="41"/>
      <c r="I34" s="41"/>
      <c r="J34" s="41"/>
      <c r="K34" s="41"/>
      <c r="L34" s="42">
        <f t="shared" si="0"/>
        <v>363.81</v>
      </c>
      <c r="M34" s="42">
        <f t="shared" si="3"/>
        <v>363.81</v>
      </c>
      <c r="N34" s="41"/>
      <c r="O34" s="43">
        <v>0</v>
      </c>
      <c r="P34" s="43">
        <f>M34</f>
        <v>363.81</v>
      </c>
      <c r="Q34" s="43">
        <v>0</v>
      </c>
      <c r="R34" s="43">
        <v>0</v>
      </c>
      <c r="S34" s="44">
        <f t="shared" si="4"/>
        <v>63.001493603480746</v>
      </c>
      <c r="T34" s="41"/>
      <c r="U34" s="45">
        <f>30*45*24</f>
        <v>32400</v>
      </c>
      <c r="V34" s="41"/>
      <c r="W34" s="46">
        <f>U34*2.13875/1000</f>
        <v>69.295500000000004</v>
      </c>
      <c r="X34" s="34"/>
      <c r="Y34" s="34"/>
      <c r="Z34" s="34"/>
    </row>
    <row r="35" spans="1:26" ht="53.25" customHeight="1" x14ac:dyDescent="0.25">
      <c r="A35" s="37" t="s">
        <v>12</v>
      </c>
      <c r="B35" s="1" t="s">
        <v>209</v>
      </c>
      <c r="C35" s="38" t="s">
        <v>133</v>
      </c>
      <c r="D35" s="83">
        <v>78.167000000000002</v>
      </c>
      <c r="E35" s="40">
        <f t="shared" si="2"/>
        <v>78.167000000000002</v>
      </c>
      <c r="F35" s="41"/>
      <c r="G35" s="41"/>
      <c r="H35" s="41"/>
      <c r="I35" s="41"/>
      <c r="J35" s="41"/>
      <c r="K35" s="41"/>
      <c r="L35" s="42">
        <f t="shared" si="0"/>
        <v>78.167000000000002</v>
      </c>
      <c r="M35" s="42">
        <f t="shared" si="3"/>
        <v>78.167000000000002</v>
      </c>
      <c r="N35" s="41"/>
      <c r="O35" s="43">
        <v>0</v>
      </c>
      <c r="P35" s="43">
        <v>0</v>
      </c>
      <c r="Q35" s="43">
        <v>0</v>
      </c>
      <c r="R35" s="43">
        <f>L35</f>
        <v>78.167000000000002</v>
      </c>
      <c r="S35" s="44">
        <f t="shared" si="4"/>
        <v>100.13146201452327</v>
      </c>
      <c r="T35" s="41"/>
      <c r="U35" s="45">
        <f>0.5*24*365</f>
        <v>4380</v>
      </c>
      <c r="V35" s="41"/>
      <c r="W35" s="46">
        <f>U35*2.13875/1000</f>
        <v>9.3677250000000001</v>
      </c>
      <c r="X35" s="34"/>
      <c r="Y35" s="34"/>
      <c r="Z35" s="34"/>
    </row>
    <row r="36" spans="1:26" ht="54" customHeight="1" x14ac:dyDescent="0.25">
      <c r="A36" s="37" t="s">
        <v>13</v>
      </c>
      <c r="B36" s="1" t="s">
        <v>210</v>
      </c>
      <c r="C36" s="38" t="s">
        <v>134</v>
      </c>
      <c r="D36" s="39">
        <v>61.5</v>
      </c>
      <c r="E36" s="40">
        <f t="shared" si="2"/>
        <v>61.5</v>
      </c>
      <c r="F36" s="41"/>
      <c r="G36" s="41"/>
      <c r="H36" s="41"/>
      <c r="I36" s="41"/>
      <c r="J36" s="41"/>
      <c r="K36" s="41"/>
      <c r="L36" s="42">
        <f t="shared" si="0"/>
        <v>61.5</v>
      </c>
      <c r="M36" s="42">
        <f t="shared" si="3"/>
        <v>61.5</v>
      </c>
      <c r="N36" s="41"/>
      <c r="O36" s="43">
        <v>0</v>
      </c>
      <c r="P36" s="43">
        <v>0</v>
      </c>
      <c r="Q36" s="43">
        <f>M36</f>
        <v>61.5</v>
      </c>
      <c r="R36" s="43">
        <v>0</v>
      </c>
      <c r="S36" s="44">
        <f t="shared" si="4"/>
        <v>26.260378053369415</v>
      </c>
      <c r="T36" s="41"/>
      <c r="U36" s="45">
        <f>1.5*24*365</f>
        <v>13140</v>
      </c>
      <c r="V36" s="41"/>
      <c r="W36" s="46">
        <f>U36*2.13875/1000</f>
        <v>28.103175</v>
      </c>
      <c r="X36" s="34"/>
      <c r="Y36" s="34"/>
      <c r="Z36" s="34"/>
    </row>
    <row r="37" spans="1:26" ht="69" customHeight="1" x14ac:dyDescent="0.25">
      <c r="A37" s="37" t="s">
        <v>14</v>
      </c>
      <c r="B37" s="1" t="s">
        <v>211</v>
      </c>
      <c r="C37" s="38" t="s">
        <v>135</v>
      </c>
      <c r="D37" s="39">
        <v>107.33</v>
      </c>
      <c r="E37" s="40">
        <f t="shared" si="2"/>
        <v>107.33</v>
      </c>
      <c r="F37" s="41"/>
      <c r="G37" s="41"/>
      <c r="H37" s="41"/>
      <c r="I37" s="41"/>
      <c r="J37" s="41"/>
      <c r="K37" s="41"/>
      <c r="L37" s="42">
        <f t="shared" si="0"/>
        <v>107.33</v>
      </c>
      <c r="M37" s="42">
        <f t="shared" si="3"/>
        <v>107.33</v>
      </c>
      <c r="N37" s="41"/>
      <c r="O37" s="43">
        <v>0</v>
      </c>
      <c r="P37" s="43">
        <v>0</v>
      </c>
      <c r="Q37" s="43">
        <f>M37</f>
        <v>107.33</v>
      </c>
      <c r="R37" s="43">
        <v>0</v>
      </c>
      <c r="S37" s="44">
        <f t="shared" si="4"/>
        <v>68.744545767515589</v>
      </c>
      <c r="T37" s="41"/>
      <c r="U37" s="45">
        <f>1*24*365</f>
        <v>8760</v>
      </c>
      <c r="V37" s="41"/>
      <c r="W37" s="46">
        <f>U37*2.13875/1000</f>
        <v>18.73545</v>
      </c>
      <c r="X37" s="34"/>
      <c r="Y37" s="34"/>
      <c r="Z37" s="34"/>
    </row>
    <row r="38" spans="1:26" ht="63.75" x14ac:dyDescent="0.25">
      <c r="A38" s="37" t="s">
        <v>15</v>
      </c>
      <c r="B38" s="3" t="s">
        <v>212</v>
      </c>
      <c r="C38" s="38" t="s">
        <v>135</v>
      </c>
      <c r="D38" s="39">
        <v>107.33</v>
      </c>
      <c r="E38" s="40">
        <f t="shared" si="2"/>
        <v>107.33</v>
      </c>
      <c r="F38" s="41"/>
      <c r="G38" s="41"/>
      <c r="H38" s="41"/>
      <c r="I38" s="41"/>
      <c r="J38" s="41"/>
      <c r="K38" s="41"/>
      <c r="L38" s="42">
        <f t="shared" si="0"/>
        <v>107.33</v>
      </c>
      <c r="M38" s="42">
        <f t="shared" si="3"/>
        <v>107.33</v>
      </c>
      <c r="N38" s="41"/>
      <c r="O38" s="43">
        <v>0</v>
      </c>
      <c r="P38" s="43">
        <v>0</v>
      </c>
      <c r="Q38" s="43">
        <v>0</v>
      </c>
      <c r="R38" s="43">
        <f>M38</f>
        <v>107.33</v>
      </c>
      <c r="S38" s="44">
        <f t="shared" si="4"/>
        <v>68.744545767515589</v>
      </c>
      <c r="T38" s="41"/>
      <c r="U38" s="45">
        <f>1*24*365</f>
        <v>8760</v>
      </c>
      <c r="V38" s="41"/>
      <c r="W38" s="46">
        <f>U38*2.13875/1000</f>
        <v>18.73545</v>
      </c>
      <c r="X38" s="34"/>
      <c r="Y38" s="34"/>
      <c r="Z38" s="34"/>
    </row>
    <row r="39" spans="1:26" s="8" customFormat="1" ht="18" customHeight="1" x14ac:dyDescent="0.25">
      <c r="A39" s="300" t="s">
        <v>16</v>
      </c>
      <c r="B39" s="300"/>
      <c r="C39" s="300"/>
      <c r="D39" s="39">
        <f>SUM(D25:D38)</f>
        <v>2312.7729999999997</v>
      </c>
      <c r="E39" s="39">
        <f>SUM(E25:E38)</f>
        <v>2312.7729999999997</v>
      </c>
      <c r="F39" s="48"/>
      <c r="G39" s="48"/>
      <c r="H39" s="48"/>
      <c r="I39" s="48"/>
      <c r="J39" s="48"/>
      <c r="K39" s="48"/>
      <c r="L39" s="50">
        <f t="shared" si="0"/>
        <v>2312.7729999999997</v>
      </c>
      <c r="M39" s="39">
        <f>SUM(M25:M38)</f>
        <v>2312.7729999999997</v>
      </c>
      <c r="N39" s="51"/>
      <c r="O39" s="52">
        <f>SUM(O25:O38)</f>
        <v>1139.6880000000001</v>
      </c>
      <c r="P39" s="52">
        <f>SUM(P25:P38)</f>
        <v>818.75699999999995</v>
      </c>
      <c r="Q39" s="53">
        <f>SUM(Q25:Q38)</f>
        <v>168.82999999999998</v>
      </c>
      <c r="R39" s="53">
        <f>SUM(R25:R38)</f>
        <v>185.49700000000001</v>
      </c>
      <c r="S39" s="54">
        <f t="shared" si="4"/>
        <v>51.06298784448434</v>
      </c>
      <c r="T39" s="48"/>
      <c r="U39" s="55">
        <f>SUM(U25:U38)</f>
        <v>248514.60733034791</v>
      </c>
      <c r="V39" s="52"/>
      <c r="W39" s="52">
        <f>SUM(W25:W38)</f>
        <v>543.51061642778154</v>
      </c>
      <c r="X39" s="30"/>
      <c r="Y39" s="30"/>
      <c r="Z39" s="30"/>
    </row>
    <row r="40" spans="1:26" s="8" customFormat="1" ht="16.5" customHeight="1" x14ac:dyDescent="0.25">
      <c r="A40" s="35" t="s">
        <v>17</v>
      </c>
      <c r="B40" s="36"/>
      <c r="C40" s="304" t="s">
        <v>78</v>
      </c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3"/>
      <c r="Y40" s="33"/>
      <c r="Z40" s="33"/>
    </row>
    <row r="41" spans="1:26" s="8" customFormat="1" ht="15.75" x14ac:dyDescent="0.25">
      <c r="A41" s="56" t="s">
        <v>17</v>
      </c>
      <c r="B41" s="57" t="s">
        <v>79</v>
      </c>
      <c r="C41" s="58" t="s">
        <v>189</v>
      </c>
      <c r="D41" s="46">
        <v>250</v>
      </c>
      <c r="E41" s="46">
        <f>D41</f>
        <v>250</v>
      </c>
      <c r="F41" s="47"/>
      <c r="G41" s="47"/>
      <c r="H41" s="47"/>
      <c r="I41" s="47"/>
      <c r="J41" s="47"/>
      <c r="K41" s="48"/>
      <c r="L41" s="42">
        <f>E41+F41+J41+K41</f>
        <v>250</v>
      </c>
      <c r="M41" s="40">
        <f>L41</f>
        <v>250</v>
      </c>
      <c r="N41" s="51"/>
      <c r="O41" s="46">
        <v>0</v>
      </c>
      <c r="P41" s="46">
        <v>250</v>
      </c>
      <c r="Q41" s="46">
        <v>0</v>
      </c>
      <c r="R41" s="46">
        <v>0</v>
      </c>
      <c r="S41" s="44"/>
      <c r="T41" s="48"/>
      <c r="U41" s="48"/>
      <c r="V41" s="48"/>
      <c r="W41" s="46">
        <f t="shared" ref="W41" si="6">U41*2.4857/1000</f>
        <v>0</v>
      </c>
      <c r="X41" s="49"/>
      <c r="Y41" s="49">
        <f>225/25</f>
        <v>9</v>
      </c>
      <c r="Z41" s="49"/>
    </row>
    <row r="42" spans="1:26" s="8" customFormat="1" ht="17.25" customHeight="1" x14ac:dyDescent="0.25">
      <c r="A42" s="300" t="s">
        <v>19</v>
      </c>
      <c r="B42" s="300"/>
      <c r="C42" s="300"/>
      <c r="D42" s="52">
        <f>D41</f>
        <v>250</v>
      </c>
      <c r="E42" s="52">
        <f>D42</f>
        <v>250</v>
      </c>
      <c r="F42" s="48"/>
      <c r="G42" s="48"/>
      <c r="H42" s="48"/>
      <c r="I42" s="48"/>
      <c r="J42" s="48"/>
      <c r="K42" s="48"/>
      <c r="L42" s="39">
        <f>L41</f>
        <v>250</v>
      </c>
      <c r="M42" s="39">
        <f>M41</f>
        <v>250</v>
      </c>
      <c r="N42" s="51"/>
      <c r="O42" s="52">
        <f>O41</f>
        <v>0</v>
      </c>
      <c r="P42" s="52">
        <f t="shared" ref="P42:W42" si="7">P41</f>
        <v>250</v>
      </c>
      <c r="Q42" s="52">
        <f t="shared" si="7"/>
        <v>0</v>
      </c>
      <c r="R42" s="52">
        <f t="shared" si="7"/>
        <v>0</v>
      </c>
      <c r="S42" s="53"/>
      <c r="T42" s="53"/>
      <c r="U42" s="53"/>
      <c r="V42" s="53"/>
      <c r="W42" s="52">
        <f t="shared" si="7"/>
        <v>0</v>
      </c>
      <c r="X42" s="30"/>
      <c r="Y42" s="30"/>
      <c r="Z42" s="30"/>
    </row>
    <row r="43" spans="1:26" s="8" customFormat="1" ht="15.75" x14ac:dyDescent="0.25">
      <c r="A43" s="35" t="s">
        <v>80</v>
      </c>
      <c r="B43" s="37"/>
      <c r="C43" s="303" t="s">
        <v>81</v>
      </c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3"/>
      <c r="Y43" s="33"/>
      <c r="Z43" s="33"/>
    </row>
    <row r="44" spans="1:26" s="8" customFormat="1" ht="15.75" customHeight="1" x14ac:dyDescent="0.25">
      <c r="A44" s="300" t="s">
        <v>82</v>
      </c>
      <c r="B44" s="300"/>
      <c r="C44" s="300"/>
      <c r="D44" s="48"/>
      <c r="E44" s="48"/>
      <c r="F44" s="48"/>
      <c r="G44" s="48"/>
      <c r="H44" s="48"/>
      <c r="I44" s="48"/>
      <c r="J44" s="48"/>
      <c r="K44" s="48"/>
      <c r="L44" s="48"/>
      <c r="M44" s="51"/>
      <c r="N44" s="51"/>
      <c r="O44" s="48"/>
      <c r="P44" s="48"/>
      <c r="Q44" s="48"/>
      <c r="R44" s="48"/>
      <c r="S44" s="48"/>
      <c r="T44" s="48"/>
      <c r="U44" s="48"/>
      <c r="V44" s="48"/>
      <c r="W44" s="48"/>
      <c r="X44" s="49"/>
      <c r="Y44" s="49"/>
      <c r="Z44" s="49"/>
    </row>
    <row r="45" spans="1:26" s="8" customFormat="1" ht="18" customHeight="1" x14ac:dyDescent="0.25">
      <c r="A45" s="35" t="s">
        <v>83</v>
      </c>
      <c r="B45" s="37"/>
      <c r="C45" s="303" t="s">
        <v>84</v>
      </c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49"/>
      <c r="Y45" s="49"/>
      <c r="Z45" s="49"/>
    </row>
    <row r="46" spans="1:26" s="8" customFormat="1" ht="15" customHeight="1" x14ac:dyDescent="0.25">
      <c r="A46" s="300" t="s">
        <v>85</v>
      </c>
      <c r="B46" s="300"/>
      <c r="C46" s="300"/>
      <c r="D46" s="39"/>
      <c r="E46" s="39"/>
      <c r="F46" s="48"/>
      <c r="G46" s="48"/>
      <c r="H46" s="48"/>
      <c r="I46" s="48"/>
      <c r="J46" s="48"/>
      <c r="K46" s="48"/>
      <c r="L46" s="50"/>
      <c r="M46" s="50"/>
      <c r="N46" s="53"/>
      <c r="O46" s="50"/>
      <c r="P46" s="53"/>
      <c r="Q46" s="53"/>
      <c r="R46" s="53"/>
      <c r="S46" s="48"/>
      <c r="T46" s="48"/>
      <c r="U46" s="53"/>
      <c r="V46" s="52"/>
      <c r="W46" s="52"/>
      <c r="X46" s="33"/>
      <c r="Y46" s="33"/>
      <c r="Z46" s="33"/>
    </row>
    <row r="47" spans="1:26" s="8" customFormat="1" ht="15.75" customHeight="1" x14ac:dyDescent="0.25">
      <c r="A47" s="35" t="s">
        <v>86</v>
      </c>
      <c r="B47" s="303" t="s">
        <v>87</v>
      </c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303"/>
      <c r="U47" s="303"/>
      <c r="V47" s="303"/>
      <c r="W47" s="303"/>
      <c r="X47" s="30"/>
      <c r="Y47" s="30"/>
      <c r="Z47" s="30"/>
    </row>
    <row r="48" spans="1:26" s="8" customFormat="1" ht="15.75" customHeight="1" x14ac:dyDescent="0.25">
      <c r="A48" s="300" t="s">
        <v>88</v>
      </c>
      <c r="B48" s="303"/>
      <c r="C48" s="303"/>
      <c r="D48" s="51"/>
      <c r="E48" s="48"/>
      <c r="F48" s="48"/>
      <c r="G48" s="48"/>
      <c r="H48" s="48"/>
      <c r="I48" s="48"/>
      <c r="J48" s="48"/>
      <c r="K48" s="48"/>
      <c r="L48" s="48"/>
      <c r="M48" s="51"/>
      <c r="N48" s="51"/>
      <c r="O48" s="51"/>
      <c r="P48" s="48"/>
      <c r="Q48" s="48"/>
      <c r="R48" s="48"/>
      <c r="S48" s="48"/>
      <c r="T48" s="48"/>
      <c r="U48" s="48"/>
      <c r="V48" s="53"/>
      <c r="W48" s="53"/>
      <c r="X48" s="49"/>
      <c r="Y48" s="49"/>
      <c r="Z48" s="49"/>
    </row>
    <row r="49" spans="1:26" s="8" customFormat="1" ht="15.75" x14ac:dyDescent="0.25">
      <c r="A49" s="35" t="s">
        <v>89</v>
      </c>
      <c r="B49" s="303" t="s">
        <v>90</v>
      </c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3"/>
      <c r="V49" s="303"/>
      <c r="W49" s="303"/>
      <c r="X49" s="49"/>
      <c r="Y49" s="49"/>
      <c r="Z49" s="49"/>
    </row>
    <row r="50" spans="1:26" s="8" customFormat="1" ht="17.25" customHeight="1" x14ac:dyDescent="0.25">
      <c r="A50" s="300" t="s">
        <v>91</v>
      </c>
      <c r="B50" s="300"/>
      <c r="C50" s="300"/>
      <c r="D50" s="48"/>
      <c r="E50" s="48"/>
      <c r="F50" s="48"/>
      <c r="G50" s="48"/>
      <c r="H50" s="48"/>
      <c r="I50" s="48"/>
      <c r="J50" s="48"/>
      <c r="K50" s="48"/>
      <c r="L50" s="48"/>
      <c r="M50" s="51"/>
      <c r="N50" s="51"/>
      <c r="O50" s="48"/>
      <c r="P50" s="48"/>
      <c r="Q50" s="48"/>
      <c r="R50" s="48"/>
      <c r="S50" s="48"/>
      <c r="T50" s="48"/>
      <c r="U50" s="53"/>
      <c r="V50" s="53"/>
      <c r="W50" s="53"/>
      <c r="X50" s="49"/>
      <c r="Y50" s="49"/>
      <c r="Z50" s="49"/>
    </row>
    <row r="51" spans="1:26" s="8" customFormat="1" ht="15" customHeight="1" x14ac:dyDescent="0.25">
      <c r="A51" s="35" t="s">
        <v>92</v>
      </c>
      <c r="B51" s="37"/>
      <c r="C51" s="304" t="s">
        <v>93</v>
      </c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04"/>
      <c r="U51" s="304"/>
      <c r="V51" s="304"/>
      <c r="W51" s="304"/>
    </row>
    <row r="52" spans="1:26" s="8" customFormat="1" ht="14.25" customHeight="1" x14ac:dyDescent="0.25">
      <c r="A52" s="300" t="s">
        <v>94</v>
      </c>
      <c r="B52" s="303"/>
      <c r="C52" s="303"/>
      <c r="D52" s="51"/>
      <c r="E52" s="48"/>
      <c r="F52" s="48"/>
      <c r="G52" s="48"/>
      <c r="H52" s="48"/>
      <c r="I52" s="48"/>
      <c r="J52" s="48"/>
      <c r="K52" s="48"/>
      <c r="L52" s="48"/>
      <c r="M52" s="51"/>
      <c r="N52" s="51"/>
      <c r="O52" s="51"/>
      <c r="P52" s="48"/>
      <c r="Q52" s="48"/>
      <c r="R52" s="48"/>
      <c r="S52" s="48"/>
      <c r="T52" s="48"/>
      <c r="U52" s="48"/>
      <c r="V52" s="53"/>
      <c r="W52" s="53"/>
      <c r="X52" s="30"/>
      <c r="Y52" s="30"/>
      <c r="Z52" s="30"/>
    </row>
    <row r="53" spans="1:26" s="8" customFormat="1" ht="21" hidden="1" customHeight="1" x14ac:dyDescent="0.2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30"/>
      <c r="Y53" s="30"/>
      <c r="Z53" s="30"/>
    </row>
    <row r="54" spans="1:26" s="8" customFormat="1" ht="15.75" x14ac:dyDescent="0.25">
      <c r="A54" s="56" t="s">
        <v>95</v>
      </c>
      <c r="B54" s="36"/>
      <c r="C54" s="303" t="s">
        <v>96</v>
      </c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303"/>
      <c r="U54" s="303"/>
      <c r="V54" s="303"/>
      <c r="W54" s="303"/>
    </row>
    <row r="55" spans="1:26" s="8" customFormat="1" ht="15.75" customHeight="1" x14ac:dyDescent="0.25">
      <c r="A55" s="300" t="s">
        <v>97</v>
      </c>
      <c r="B55" s="300"/>
      <c r="C55" s="300"/>
      <c r="D55" s="48"/>
      <c r="E55" s="48"/>
      <c r="F55" s="48"/>
      <c r="G55" s="48"/>
      <c r="H55" s="48"/>
      <c r="I55" s="48"/>
      <c r="J55" s="48"/>
      <c r="K55" s="48"/>
      <c r="L55" s="48"/>
      <c r="M55" s="51"/>
      <c r="N55" s="51"/>
      <c r="O55" s="48"/>
      <c r="P55" s="48"/>
      <c r="Q55" s="48"/>
      <c r="R55" s="48"/>
      <c r="S55" s="48"/>
      <c r="T55" s="48"/>
      <c r="U55" s="51"/>
      <c r="V55" s="51"/>
      <c r="W55" s="51"/>
      <c r="X55" s="30"/>
      <c r="Y55" s="30"/>
      <c r="Z55" s="30"/>
    </row>
    <row r="56" spans="1:26" s="8" customFormat="1" ht="15.75" x14ac:dyDescent="0.25">
      <c r="A56" s="300" t="s">
        <v>98</v>
      </c>
      <c r="B56" s="300"/>
      <c r="C56" s="300"/>
      <c r="D56" s="39">
        <f>D39+D42</f>
        <v>2562.7729999999997</v>
      </c>
      <c r="E56" s="39">
        <f>E39+E42</f>
        <v>2562.7729999999997</v>
      </c>
      <c r="F56" s="53"/>
      <c r="G56" s="53"/>
      <c r="H56" s="53"/>
      <c r="I56" s="53"/>
      <c r="J56" s="53"/>
      <c r="K56" s="53"/>
      <c r="L56" s="39">
        <f t="shared" ref="L56:M56" si="8">L39+L42</f>
        <v>2562.7729999999997</v>
      </c>
      <c r="M56" s="39">
        <f t="shared" si="8"/>
        <v>2562.7729999999997</v>
      </c>
      <c r="N56" s="53"/>
      <c r="O56" s="39">
        <f t="shared" ref="O56:R56" si="9">O39+O42</f>
        <v>1139.6880000000001</v>
      </c>
      <c r="P56" s="39">
        <f t="shared" si="9"/>
        <v>1068.7570000000001</v>
      </c>
      <c r="Q56" s="39">
        <f t="shared" si="9"/>
        <v>168.82999999999998</v>
      </c>
      <c r="R56" s="39">
        <f t="shared" si="9"/>
        <v>185.49700000000001</v>
      </c>
      <c r="S56" s="54">
        <f t="shared" ref="S56" si="10">D56/W56*12</f>
        <v>56.58265923511415</v>
      </c>
      <c r="T56" s="53"/>
      <c r="U56" s="60">
        <f>U39+U42</f>
        <v>248514.60733034791</v>
      </c>
      <c r="V56" s="52"/>
      <c r="W56" s="39">
        <f>W39+W42</f>
        <v>543.51061642778154</v>
      </c>
      <c r="X56" s="49"/>
      <c r="Y56" s="49"/>
      <c r="Z56" s="49"/>
    </row>
    <row r="57" spans="1:26" s="8" customFormat="1" ht="16.149999999999999" customHeight="1" x14ac:dyDescent="0.25">
      <c r="A57" s="61" t="s">
        <v>99</v>
      </c>
      <c r="B57" s="62"/>
      <c r="C57" s="308" t="s">
        <v>100</v>
      </c>
      <c r="D57" s="309"/>
      <c r="E57" s="309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10"/>
      <c r="X57" s="49"/>
      <c r="Y57" s="49"/>
      <c r="Z57" s="49"/>
    </row>
    <row r="58" spans="1:26" s="8" customFormat="1" ht="16.899999999999999" customHeight="1" x14ac:dyDescent="0.25">
      <c r="A58" s="311" t="s">
        <v>101</v>
      </c>
      <c r="B58" s="312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2"/>
      <c r="S58" s="312"/>
      <c r="T58" s="312"/>
      <c r="U58" s="312"/>
      <c r="V58" s="312"/>
      <c r="W58" s="313"/>
      <c r="X58" s="30"/>
      <c r="Y58" s="30"/>
      <c r="Z58" s="30"/>
    </row>
    <row r="59" spans="1:26" s="8" customFormat="1" ht="17.25" customHeight="1" x14ac:dyDescent="0.25">
      <c r="A59" s="56" t="s">
        <v>102</v>
      </c>
      <c r="B59" s="63"/>
      <c r="C59" s="314" t="s">
        <v>103</v>
      </c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6"/>
      <c r="X59" s="30"/>
      <c r="Y59" s="30"/>
      <c r="Z59" s="30"/>
    </row>
    <row r="60" spans="1:26" s="8" customFormat="1" ht="63.75" x14ac:dyDescent="0.25">
      <c r="A60" s="37" t="s">
        <v>20</v>
      </c>
      <c r="B60" s="97" t="s">
        <v>214</v>
      </c>
      <c r="C60" s="38" t="s">
        <v>136</v>
      </c>
      <c r="D60" s="103">
        <v>324.7</v>
      </c>
      <c r="E60" s="43">
        <f>D60</f>
        <v>324.7</v>
      </c>
      <c r="F60" s="64"/>
      <c r="G60" s="64"/>
      <c r="H60" s="64"/>
      <c r="I60" s="64"/>
      <c r="J60" s="64"/>
      <c r="K60" s="64"/>
      <c r="L60" s="42">
        <f>E60+F60+J60+K60</f>
        <v>324.7</v>
      </c>
      <c r="M60" s="42">
        <f t="shared" ref="M60:M62" si="11">L60</f>
        <v>324.7</v>
      </c>
      <c r="N60" s="64"/>
      <c r="O60" s="43">
        <v>0</v>
      </c>
      <c r="P60" s="43">
        <v>0</v>
      </c>
      <c r="Q60" s="43">
        <v>0</v>
      </c>
      <c r="R60" s="43">
        <f>M60</f>
        <v>324.7</v>
      </c>
      <c r="S60" s="44">
        <f>D60/W60*12</f>
        <v>196.80126843054182</v>
      </c>
      <c r="T60" s="64"/>
      <c r="U60" s="44">
        <v>13176</v>
      </c>
      <c r="V60" s="64"/>
      <c r="W60" s="46">
        <f>U60*1.50263/1000</f>
        <v>19.798652879999999</v>
      </c>
      <c r="X60" s="30"/>
      <c r="Y60" s="30"/>
      <c r="Z60" s="30"/>
    </row>
    <row r="61" spans="1:26" s="8" customFormat="1" ht="66.75" customHeight="1" x14ac:dyDescent="0.25">
      <c r="A61" s="37" t="s">
        <v>21</v>
      </c>
      <c r="B61" s="97" t="s">
        <v>196</v>
      </c>
      <c r="C61" s="38" t="s">
        <v>137</v>
      </c>
      <c r="D61" s="103">
        <v>324.7</v>
      </c>
      <c r="E61" s="43">
        <f t="shared" ref="E61" si="12">D61</f>
        <v>324.7</v>
      </c>
      <c r="F61" s="64"/>
      <c r="G61" s="64"/>
      <c r="H61" s="64"/>
      <c r="I61" s="64"/>
      <c r="J61" s="64"/>
      <c r="K61" s="64"/>
      <c r="L61" s="42">
        <f>E61+F61+J61+K61</f>
        <v>324.7</v>
      </c>
      <c r="M61" s="42">
        <f t="shared" si="11"/>
        <v>324.7</v>
      </c>
      <c r="N61" s="64"/>
      <c r="O61" s="43">
        <v>0</v>
      </c>
      <c r="P61" s="43">
        <v>0</v>
      </c>
      <c r="Q61" s="43">
        <v>0</v>
      </c>
      <c r="R61" s="43">
        <f>M61</f>
        <v>324.7</v>
      </c>
      <c r="S61" s="44">
        <f>D61/W61*12</f>
        <v>196.80126843054182</v>
      </c>
      <c r="T61" s="64"/>
      <c r="U61" s="41">
        <v>13176</v>
      </c>
      <c r="V61" s="64"/>
      <c r="W61" s="46">
        <f>U61*1.50263/1000</f>
        <v>19.798652879999999</v>
      </c>
      <c r="X61" s="30"/>
      <c r="Y61" s="30"/>
      <c r="Z61" s="30"/>
    </row>
    <row r="62" spans="1:26" s="8" customFormat="1" ht="15.75" x14ac:dyDescent="0.25">
      <c r="A62" s="317" t="s">
        <v>22</v>
      </c>
      <c r="B62" s="317"/>
      <c r="C62" s="317"/>
      <c r="D62" s="52">
        <f>SUM(D60:D61)</f>
        <v>649.4</v>
      </c>
      <c r="E62" s="53">
        <f>SUM(E60:E61)</f>
        <v>649.4</v>
      </c>
      <c r="F62" s="47"/>
      <c r="G62" s="47"/>
      <c r="H62" s="47"/>
      <c r="I62" s="47"/>
      <c r="J62" s="47"/>
      <c r="K62" s="47"/>
      <c r="L62" s="65">
        <f>SUM(L60:L61)</f>
        <v>649.4</v>
      </c>
      <c r="M62" s="65">
        <f t="shared" si="11"/>
        <v>649.4</v>
      </c>
      <c r="N62" s="66"/>
      <c r="O62" s="52">
        <f>SUM(O60:O61)</f>
        <v>0</v>
      </c>
      <c r="P62" s="52">
        <f>SUM(P60:P61)</f>
        <v>0</v>
      </c>
      <c r="Q62" s="52">
        <f>SUM(Q60:Q61)</f>
        <v>0</v>
      </c>
      <c r="R62" s="52">
        <f>SUM(R60:R61)</f>
        <v>649.4</v>
      </c>
      <c r="S62" s="54">
        <f>D62/W62*12</f>
        <v>196.80126843054182</v>
      </c>
      <c r="T62" s="53"/>
      <c r="U62" s="53">
        <f>SUM(U60:U61)</f>
        <v>26352</v>
      </c>
      <c r="V62" s="48"/>
      <c r="W62" s="52">
        <f>SUM(W60:W61)</f>
        <v>39.597305759999998</v>
      </c>
      <c r="X62" s="49"/>
      <c r="Y62" s="49"/>
      <c r="Z62" s="49"/>
    </row>
    <row r="63" spans="1:26" s="8" customFormat="1" ht="14.25" customHeight="1" x14ac:dyDescent="0.2">
      <c r="A63" s="56" t="s">
        <v>104</v>
      </c>
      <c r="B63" s="314" t="s">
        <v>78</v>
      </c>
      <c r="C63" s="315"/>
      <c r="D63" s="315"/>
      <c r="E63" s="315"/>
      <c r="F63" s="315"/>
      <c r="G63" s="315"/>
      <c r="H63" s="315"/>
      <c r="I63" s="315"/>
      <c r="J63" s="315"/>
      <c r="K63" s="315"/>
      <c r="L63" s="315"/>
      <c r="M63" s="315"/>
      <c r="N63" s="315"/>
      <c r="O63" s="315"/>
      <c r="P63" s="315"/>
      <c r="Q63" s="315"/>
      <c r="R63" s="315"/>
      <c r="S63" s="315"/>
      <c r="T63" s="315"/>
      <c r="U63" s="315"/>
      <c r="V63" s="315"/>
      <c r="W63" s="316"/>
      <c r="X63" s="30"/>
      <c r="Y63" s="30"/>
      <c r="Z63" s="30"/>
    </row>
    <row r="64" spans="1:26" s="8" customFormat="1" ht="15" customHeight="1" x14ac:dyDescent="0.25">
      <c r="A64" s="56" t="s">
        <v>24</v>
      </c>
      <c r="B64" s="36" t="s">
        <v>79</v>
      </c>
      <c r="C64" s="58" t="s">
        <v>190</v>
      </c>
      <c r="D64" s="46">
        <v>65</v>
      </c>
      <c r="E64" s="46">
        <f>D64</f>
        <v>65</v>
      </c>
      <c r="F64" s="47"/>
      <c r="G64" s="47"/>
      <c r="H64" s="47"/>
      <c r="I64" s="47"/>
      <c r="J64" s="47"/>
      <c r="K64" s="48"/>
      <c r="L64" s="42">
        <f>E64+F64+J64+K64</f>
        <v>65</v>
      </c>
      <c r="M64" s="42">
        <f t="shared" ref="M64:M65" si="13">L64</f>
        <v>65</v>
      </c>
      <c r="N64" s="51"/>
      <c r="O64" s="46">
        <v>0</v>
      </c>
      <c r="P64" s="46">
        <f>M64</f>
        <v>65</v>
      </c>
      <c r="Q64" s="46">
        <v>0</v>
      </c>
      <c r="R64" s="40">
        <v>0</v>
      </c>
      <c r="S64" s="44"/>
      <c r="T64" s="67"/>
      <c r="U64" s="95">
        <v>0</v>
      </c>
      <c r="V64" s="48"/>
      <c r="W64" s="46">
        <f>U64</f>
        <v>0</v>
      </c>
      <c r="X64" s="30"/>
      <c r="Y64" s="30"/>
      <c r="Z64" s="30"/>
    </row>
    <row r="65" spans="1:29" s="8" customFormat="1" ht="15.75" x14ac:dyDescent="0.25">
      <c r="A65" s="311" t="s">
        <v>105</v>
      </c>
      <c r="B65" s="312"/>
      <c r="C65" s="313"/>
      <c r="D65" s="104">
        <f>D64</f>
        <v>65</v>
      </c>
      <c r="E65" s="104">
        <f>E64</f>
        <v>65</v>
      </c>
      <c r="F65" s="48"/>
      <c r="G65" s="48"/>
      <c r="H65" s="48"/>
      <c r="I65" s="48"/>
      <c r="J65" s="48"/>
      <c r="K65" s="48"/>
      <c r="L65" s="65">
        <f>L64</f>
        <v>65</v>
      </c>
      <c r="M65" s="65">
        <f t="shared" si="13"/>
        <v>65</v>
      </c>
      <c r="N65" s="51"/>
      <c r="O65" s="52">
        <f>O64</f>
        <v>0</v>
      </c>
      <c r="P65" s="52">
        <f t="shared" ref="P65:R65" si="14">P64</f>
        <v>65</v>
      </c>
      <c r="Q65" s="52">
        <f t="shared" si="14"/>
        <v>0</v>
      </c>
      <c r="R65" s="52">
        <f t="shared" si="14"/>
        <v>0</v>
      </c>
      <c r="S65" s="55"/>
      <c r="T65" s="53"/>
      <c r="U65" s="52">
        <v>0</v>
      </c>
      <c r="V65" s="53"/>
      <c r="W65" s="52">
        <f>W64</f>
        <v>0</v>
      </c>
    </row>
    <row r="66" spans="1:29" s="8" customFormat="1" ht="15.75" x14ac:dyDescent="0.25">
      <c r="A66" s="68" t="s">
        <v>106</v>
      </c>
      <c r="B66" s="305" t="s">
        <v>87</v>
      </c>
      <c r="C66" s="306"/>
      <c r="D66" s="306"/>
      <c r="E66" s="306"/>
      <c r="F66" s="306"/>
      <c r="G66" s="306"/>
      <c r="H66" s="306"/>
      <c r="I66" s="306"/>
      <c r="J66" s="306"/>
      <c r="K66" s="306"/>
      <c r="L66" s="306"/>
      <c r="M66" s="306"/>
      <c r="N66" s="306"/>
      <c r="O66" s="306"/>
      <c r="P66" s="306"/>
      <c r="Q66" s="306"/>
      <c r="R66" s="306"/>
      <c r="S66" s="306"/>
      <c r="T66" s="306"/>
      <c r="U66" s="306"/>
      <c r="V66" s="306"/>
      <c r="W66" s="307"/>
    </row>
    <row r="67" spans="1:29" s="8" customFormat="1" ht="17.25" customHeight="1" x14ac:dyDescent="0.25">
      <c r="A67" s="300" t="s">
        <v>107</v>
      </c>
      <c r="B67" s="300"/>
      <c r="C67" s="300"/>
      <c r="D67" s="51"/>
      <c r="E67" s="48"/>
      <c r="F67" s="48"/>
      <c r="G67" s="48"/>
      <c r="H67" s="48"/>
      <c r="I67" s="48"/>
      <c r="J67" s="48"/>
      <c r="K67" s="48"/>
      <c r="L67" s="48"/>
      <c r="M67" s="51"/>
      <c r="N67" s="51"/>
      <c r="O67" s="51"/>
      <c r="P67" s="48"/>
      <c r="Q67" s="48"/>
      <c r="R67" s="48"/>
      <c r="S67" s="53"/>
      <c r="T67" s="53"/>
      <c r="U67" s="53"/>
      <c r="V67" s="59"/>
      <c r="W67" s="59"/>
    </row>
    <row r="68" spans="1:29" s="8" customFormat="1" ht="17.25" customHeight="1" x14ac:dyDescent="0.2">
      <c r="A68" s="35" t="s">
        <v>108</v>
      </c>
      <c r="B68" s="319" t="s">
        <v>90</v>
      </c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320"/>
      <c r="P68" s="320"/>
      <c r="Q68" s="320"/>
      <c r="R68" s="320"/>
      <c r="S68" s="320"/>
      <c r="T68" s="320"/>
      <c r="U68" s="320"/>
      <c r="V68" s="320"/>
      <c r="W68" s="321"/>
      <c r="X68" s="30"/>
      <c r="Y68" s="30"/>
      <c r="Z68" s="30"/>
    </row>
    <row r="69" spans="1:29" s="8" customFormat="1" ht="15.75" x14ac:dyDescent="0.25">
      <c r="A69" s="311" t="s">
        <v>109</v>
      </c>
      <c r="B69" s="312"/>
      <c r="C69" s="313"/>
      <c r="D69" s="39"/>
      <c r="E69" s="39"/>
      <c r="F69" s="53"/>
      <c r="G69" s="53"/>
      <c r="H69" s="48"/>
      <c r="I69" s="48"/>
      <c r="J69" s="48"/>
      <c r="K69" s="48"/>
      <c r="L69" s="39"/>
      <c r="M69" s="39"/>
      <c r="N69" s="39"/>
      <c r="O69" s="39"/>
      <c r="P69" s="39"/>
      <c r="Q69" s="39"/>
      <c r="R69" s="39"/>
      <c r="S69" s="52"/>
      <c r="T69" s="53"/>
      <c r="U69" s="52"/>
      <c r="V69" s="52"/>
      <c r="W69" s="69"/>
    </row>
    <row r="70" spans="1:29" s="8" customFormat="1" ht="15.75" x14ac:dyDescent="0.25">
      <c r="A70" s="70" t="s">
        <v>26</v>
      </c>
      <c r="B70" s="305" t="s">
        <v>93</v>
      </c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6"/>
      <c r="W70" s="307"/>
    </row>
    <row r="71" spans="1:29" s="8" customFormat="1" ht="63" x14ac:dyDescent="0.25">
      <c r="A71" s="85" t="s">
        <v>27</v>
      </c>
      <c r="B71" s="98" t="s">
        <v>197</v>
      </c>
      <c r="C71" s="86" t="s">
        <v>138</v>
      </c>
      <c r="D71" s="102">
        <v>165.41</v>
      </c>
      <c r="E71" s="90">
        <f>D71</f>
        <v>165.41</v>
      </c>
      <c r="F71" s="89"/>
      <c r="G71" s="89"/>
      <c r="H71" s="89"/>
      <c r="I71" s="89"/>
      <c r="J71" s="89"/>
      <c r="K71" s="88"/>
      <c r="L71" s="88">
        <f>D71</f>
        <v>165.41</v>
      </c>
      <c r="M71" s="88">
        <f>L71</f>
        <v>165.41</v>
      </c>
      <c r="N71" s="88"/>
      <c r="O71" s="90">
        <v>0</v>
      </c>
      <c r="P71" s="90">
        <v>0</v>
      </c>
      <c r="Q71" s="90">
        <v>0</v>
      </c>
      <c r="R71" s="90">
        <f>L71</f>
        <v>165.41</v>
      </c>
      <c r="S71" s="91"/>
      <c r="T71" s="88"/>
      <c r="U71" s="90">
        <v>0</v>
      </c>
      <c r="V71" s="87"/>
      <c r="W71" s="90">
        <f>U71</f>
        <v>0</v>
      </c>
    </row>
    <row r="72" spans="1:29" s="94" customFormat="1" ht="63" x14ac:dyDescent="0.25">
      <c r="A72" s="37" t="s">
        <v>120</v>
      </c>
      <c r="B72" s="82" t="s">
        <v>198</v>
      </c>
      <c r="C72" s="2" t="s">
        <v>139</v>
      </c>
      <c r="D72" s="53">
        <v>162.77000000000001</v>
      </c>
      <c r="E72" s="48">
        <f>D72</f>
        <v>162.77000000000001</v>
      </c>
      <c r="F72" s="47"/>
      <c r="G72" s="47"/>
      <c r="H72" s="47"/>
      <c r="I72" s="47"/>
      <c r="J72" s="47"/>
      <c r="K72" s="48"/>
      <c r="L72" s="88">
        <f t="shared" ref="L72:L73" si="15">D72</f>
        <v>162.77000000000001</v>
      </c>
      <c r="M72" s="88">
        <f t="shared" ref="M72:M73" si="16">L72</f>
        <v>162.77000000000001</v>
      </c>
      <c r="N72" s="48"/>
      <c r="O72" s="46">
        <v>0</v>
      </c>
      <c r="P72" s="46">
        <v>0</v>
      </c>
      <c r="Q72" s="46">
        <v>0</v>
      </c>
      <c r="R72" s="46">
        <f>M72</f>
        <v>162.77000000000001</v>
      </c>
      <c r="S72" s="44"/>
      <c r="T72" s="48"/>
      <c r="U72" s="46">
        <v>0</v>
      </c>
      <c r="V72" s="53"/>
      <c r="W72" s="90">
        <f t="shared" ref="W72:W73" si="17">U72</f>
        <v>0</v>
      </c>
      <c r="X72" s="8"/>
      <c r="Y72" s="8"/>
      <c r="Z72" s="8"/>
      <c r="AA72" s="8"/>
      <c r="AB72" s="8"/>
      <c r="AC72" s="8"/>
    </row>
    <row r="73" spans="1:29" s="94" customFormat="1" ht="63" x14ac:dyDescent="0.25">
      <c r="A73" s="37" t="s">
        <v>121</v>
      </c>
      <c r="B73" s="82" t="s">
        <v>28</v>
      </c>
      <c r="C73" s="2" t="s">
        <v>122</v>
      </c>
      <c r="D73" s="52">
        <v>960</v>
      </c>
      <c r="E73" s="46">
        <f>D73</f>
        <v>960</v>
      </c>
      <c r="F73" s="47"/>
      <c r="G73" s="47"/>
      <c r="H73" s="47"/>
      <c r="I73" s="47"/>
      <c r="J73" s="47"/>
      <c r="K73" s="48"/>
      <c r="L73" s="46">
        <f t="shared" si="15"/>
        <v>960</v>
      </c>
      <c r="M73" s="46">
        <f t="shared" si="16"/>
        <v>960</v>
      </c>
      <c r="N73" s="48"/>
      <c r="O73" s="46">
        <v>0</v>
      </c>
      <c r="P73" s="46">
        <v>0</v>
      </c>
      <c r="Q73" s="46">
        <f>L73</f>
        <v>960</v>
      </c>
      <c r="R73" s="46">
        <v>0</v>
      </c>
      <c r="S73" s="44"/>
      <c r="T73" s="48"/>
      <c r="U73" s="46">
        <v>0</v>
      </c>
      <c r="V73" s="53"/>
      <c r="W73" s="46">
        <f t="shared" si="17"/>
        <v>0</v>
      </c>
      <c r="X73" s="8"/>
      <c r="Y73" s="8"/>
      <c r="Z73" s="8"/>
      <c r="AA73" s="8"/>
      <c r="AB73" s="8"/>
      <c r="AC73" s="8"/>
    </row>
    <row r="74" spans="1:29" s="8" customFormat="1" ht="16.5" customHeight="1" x14ac:dyDescent="0.25">
      <c r="A74" s="308" t="s">
        <v>110</v>
      </c>
      <c r="B74" s="309"/>
      <c r="C74" s="310"/>
      <c r="D74" s="73">
        <f>SUM(D71:D73)</f>
        <v>1288.18</v>
      </c>
      <c r="E74" s="84">
        <f>D74</f>
        <v>1288.18</v>
      </c>
      <c r="F74" s="92"/>
      <c r="G74" s="92"/>
      <c r="H74" s="92"/>
      <c r="I74" s="92"/>
      <c r="J74" s="92"/>
      <c r="K74" s="71"/>
      <c r="L74" s="84">
        <f>L71</f>
        <v>165.41</v>
      </c>
      <c r="M74" s="84">
        <f>M71</f>
        <v>165.41</v>
      </c>
      <c r="N74" s="84"/>
      <c r="O74" s="72">
        <f>SUM(O71:O73)</f>
        <v>0</v>
      </c>
      <c r="P74" s="72">
        <f>SUM(P71:P73)</f>
        <v>0</v>
      </c>
      <c r="Q74" s="72">
        <f>SUM(Q71:Q73)</f>
        <v>960</v>
      </c>
      <c r="R74" s="72">
        <f>SUM(R71:R73)</f>
        <v>328.18</v>
      </c>
      <c r="S74" s="93"/>
      <c r="T74" s="84"/>
      <c r="U74" s="72">
        <f>SUM(U71:U73)</f>
        <v>0</v>
      </c>
      <c r="V74" s="71"/>
      <c r="W74" s="72">
        <f>W71</f>
        <v>0</v>
      </c>
    </row>
    <row r="75" spans="1:29" s="8" customFormat="1" ht="0.75" hidden="1" customHeight="1" x14ac:dyDescent="0.2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</row>
    <row r="76" spans="1:29" s="8" customFormat="1" ht="15" customHeight="1" x14ac:dyDescent="0.25">
      <c r="A76" s="37" t="s">
        <v>111</v>
      </c>
      <c r="B76" s="305" t="s">
        <v>96</v>
      </c>
      <c r="C76" s="306"/>
      <c r="D76" s="306"/>
      <c r="E76" s="306"/>
      <c r="F76" s="306"/>
      <c r="G76" s="306"/>
      <c r="H76" s="306"/>
      <c r="I76" s="306"/>
      <c r="J76" s="306"/>
      <c r="K76" s="306"/>
      <c r="L76" s="306"/>
      <c r="M76" s="306"/>
      <c r="N76" s="306"/>
      <c r="O76" s="306"/>
      <c r="P76" s="306"/>
      <c r="Q76" s="306"/>
      <c r="R76" s="306"/>
      <c r="S76" s="306"/>
      <c r="T76" s="306"/>
      <c r="U76" s="306"/>
      <c r="V76" s="306"/>
      <c r="W76" s="307"/>
    </row>
    <row r="77" spans="1:29" s="8" customFormat="1" ht="15" customHeight="1" x14ac:dyDescent="0.25">
      <c r="A77" s="311" t="s">
        <v>112</v>
      </c>
      <c r="B77" s="312"/>
      <c r="C77" s="313"/>
      <c r="D77" s="73"/>
      <c r="E77" s="73"/>
      <c r="F77" s="74"/>
      <c r="G77" s="74"/>
      <c r="H77" s="74"/>
      <c r="I77" s="74"/>
      <c r="J77" s="74"/>
      <c r="K77" s="74"/>
      <c r="L77" s="73"/>
      <c r="M77" s="73"/>
      <c r="N77" s="74"/>
      <c r="O77" s="74"/>
      <c r="P77" s="74"/>
      <c r="Q77" s="74"/>
      <c r="R77" s="73"/>
      <c r="S77" s="74"/>
      <c r="T77" s="74"/>
      <c r="U77" s="74"/>
      <c r="V77" s="74"/>
      <c r="W77" s="74"/>
    </row>
    <row r="78" spans="1:29" s="8" customFormat="1" ht="15.75" x14ac:dyDescent="0.25">
      <c r="A78" s="311" t="s">
        <v>113</v>
      </c>
      <c r="B78" s="312"/>
      <c r="C78" s="313"/>
      <c r="D78" s="39">
        <f>D62+D65+D74</f>
        <v>2002.58</v>
      </c>
      <c r="E78" s="39">
        <f>E62+E65+E74</f>
        <v>2002.58</v>
      </c>
      <c r="F78" s="53"/>
      <c r="G78" s="53"/>
      <c r="H78" s="53"/>
      <c r="I78" s="53"/>
      <c r="J78" s="53"/>
      <c r="K78" s="53"/>
      <c r="L78" s="39">
        <f t="shared" ref="L78:R78" si="18">L62+L65+L74</f>
        <v>879.81</v>
      </c>
      <c r="M78" s="39">
        <f t="shared" si="18"/>
        <v>879.81</v>
      </c>
      <c r="N78" s="39">
        <f t="shared" si="18"/>
        <v>0</v>
      </c>
      <c r="O78" s="39">
        <f t="shared" si="18"/>
        <v>0</v>
      </c>
      <c r="P78" s="39">
        <f t="shared" si="18"/>
        <v>65</v>
      </c>
      <c r="Q78" s="39">
        <f t="shared" si="18"/>
        <v>960</v>
      </c>
      <c r="R78" s="39">
        <f t="shared" si="18"/>
        <v>977.57999999999993</v>
      </c>
      <c r="S78" s="54">
        <f>D78/W78*12</f>
        <v>606.88371440350238</v>
      </c>
      <c r="T78" s="59"/>
      <c r="U78" s="60">
        <f>U62+U65+U74</f>
        <v>26352</v>
      </c>
      <c r="V78" s="59"/>
      <c r="W78" s="39">
        <f>W62+W65+W74</f>
        <v>39.597305759999998</v>
      </c>
    </row>
    <row r="79" spans="1:29" s="8" customFormat="1" ht="15.75" x14ac:dyDescent="0.25">
      <c r="A79" s="322" t="s">
        <v>114</v>
      </c>
      <c r="B79" s="323"/>
      <c r="C79" s="324"/>
      <c r="D79" s="39">
        <f>D56+D78</f>
        <v>4565.3529999999992</v>
      </c>
      <c r="E79" s="39">
        <f>E56+E78</f>
        <v>4565.3529999999992</v>
      </c>
      <c r="F79" s="47"/>
      <c r="G79" s="47"/>
      <c r="H79" s="47"/>
      <c r="I79" s="47"/>
      <c r="J79" s="47"/>
      <c r="K79" s="53"/>
      <c r="L79" s="50">
        <f>E79+F79+J79+K79</f>
        <v>4565.3529999999992</v>
      </c>
      <c r="M79" s="52">
        <f t="shared" ref="M79:R79" si="19">M56+M78</f>
        <v>3442.5829999999996</v>
      </c>
      <c r="N79" s="52">
        <f t="shared" si="19"/>
        <v>0</v>
      </c>
      <c r="O79" s="52">
        <f t="shared" si="19"/>
        <v>1139.6880000000001</v>
      </c>
      <c r="P79" s="75">
        <f t="shared" si="19"/>
        <v>1133.7570000000001</v>
      </c>
      <c r="Q79" s="75">
        <f t="shared" si="19"/>
        <v>1128.83</v>
      </c>
      <c r="R79" s="39">
        <f t="shared" si="19"/>
        <v>1163.077</v>
      </c>
      <c r="S79" s="54">
        <f>D79/W79*12</f>
        <v>93.952138044108949</v>
      </c>
      <c r="T79" s="59"/>
      <c r="U79" s="53">
        <f>U56+U78</f>
        <v>274866.60733034788</v>
      </c>
      <c r="V79" s="52"/>
      <c r="W79" s="52">
        <f>W56+W78</f>
        <v>583.10792218778158</v>
      </c>
    </row>
    <row r="80" spans="1:29" s="8" customFormat="1" x14ac:dyDescent="0.2">
      <c r="A80" s="30" t="s">
        <v>115</v>
      </c>
      <c r="B80" s="76"/>
      <c r="C80" s="76"/>
      <c r="D80" s="76"/>
      <c r="E80" s="76"/>
      <c r="F80" s="77"/>
      <c r="G80" s="77"/>
      <c r="H80" s="6"/>
      <c r="I80" s="78"/>
      <c r="J80" s="325"/>
      <c r="K80" s="325"/>
      <c r="L80" s="325"/>
      <c r="M80" s="325"/>
      <c r="N80" s="325"/>
      <c r="O80" s="78"/>
      <c r="P80" s="78"/>
      <c r="Q80" s="78"/>
      <c r="R80" s="78"/>
      <c r="S80" s="78"/>
      <c r="T80" s="78"/>
      <c r="U80" s="78"/>
      <c r="V80" s="79"/>
      <c r="W80" s="6"/>
    </row>
    <row r="81" spans="1:23" s="8" customFormat="1" x14ac:dyDescent="0.2">
      <c r="A81" s="80" t="s">
        <v>116</v>
      </c>
      <c r="B81" s="30"/>
      <c r="C81" s="49"/>
      <c r="D81" s="49"/>
      <c r="E81" s="49"/>
      <c r="F81" s="49"/>
      <c r="G81" s="49"/>
      <c r="H81" s="49"/>
      <c r="I81" s="49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8" customFormat="1" x14ac:dyDescent="0.2">
      <c r="A82" s="80" t="s">
        <v>117</v>
      </c>
      <c r="B82" s="80"/>
      <c r="C82" s="49"/>
      <c r="D82" s="49"/>
      <c r="E82" s="49"/>
      <c r="F82" s="49"/>
      <c r="G82" s="49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s="8" customFormat="1" x14ac:dyDescent="0.2">
      <c r="A83" s="80"/>
      <c r="B83" s="80"/>
      <c r="C83" s="49"/>
      <c r="D83" s="49"/>
      <c r="E83" s="49"/>
      <c r="F83" s="49"/>
      <c r="G83" s="49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8" customFormat="1" ht="18.75" x14ac:dyDescent="0.3">
      <c r="A84" s="81" t="s">
        <v>191</v>
      </c>
      <c r="B84" s="81"/>
      <c r="C84" s="81"/>
      <c r="D84" s="81"/>
      <c r="E84" s="81"/>
      <c r="F84" s="81"/>
      <c r="G84" s="81"/>
      <c r="H84" s="81"/>
      <c r="I84" s="81"/>
      <c r="J84" s="12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s="8" customFormat="1" ht="18.75" x14ac:dyDescent="0.3">
      <c r="A85" s="326"/>
      <c r="B85" s="326"/>
      <c r="C85" s="326"/>
      <c r="D85" s="326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6"/>
      <c r="P85" s="6"/>
      <c r="Q85" s="6"/>
      <c r="R85" s="6"/>
      <c r="S85" s="6"/>
      <c r="T85" s="6"/>
      <c r="U85" s="6"/>
      <c r="V85" s="6"/>
      <c r="W85" s="6"/>
    </row>
    <row r="86" spans="1:23" s="8" customFormat="1" ht="24" customHeight="1" x14ac:dyDescent="0.3">
      <c r="A86" s="81" t="s">
        <v>192</v>
      </c>
      <c r="B86" s="81"/>
      <c r="C86" s="81"/>
      <c r="D86" s="81"/>
      <c r="E86" s="81"/>
      <c r="F86" s="81"/>
      <c r="G86" s="81"/>
      <c r="H86" s="81"/>
      <c r="I86" s="81"/>
      <c r="J86" s="12"/>
      <c r="K86" s="12"/>
      <c r="L86" s="12"/>
      <c r="M86" s="12"/>
      <c r="N86" s="12"/>
      <c r="O86" s="6"/>
      <c r="P86" s="6"/>
      <c r="Q86" s="6"/>
      <c r="R86" s="6"/>
      <c r="S86" s="6"/>
      <c r="T86" s="6"/>
      <c r="U86" s="6"/>
      <c r="V86" s="6"/>
      <c r="W86" s="6"/>
    </row>
    <row r="87" spans="1:23" ht="18.75" x14ac:dyDescent="0.3">
      <c r="A87" s="318"/>
      <c r="B87" s="318"/>
      <c r="C87" s="318"/>
      <c r="D87" s="12"/>
      <c r="E87" s="289"/>
      <c r="F87" s="289"/>
      <c r="G87" s="289"/>
      <c r="H87" s="297"/>
      <c r="I87" s="297"/>
    </row>
  </sheetData>
  <mergeCells count="78">
    <mergeCell ref="A87:C87"/>
    <mergeCell ref="E87:G87"/>
    <mergeCell ref="H87:I87"/>
    <mergeCell ref="A67:C67"/>
    <mergeCell ref="B68:W68"/>
    <mergeCell ref="A69:C69"/>
    <mergeCell ref="B70:W70"/>
    <mergeCell ref="A74:C74"/>
    <mergeCell ref="B76:W76"/>
    <mergeCell ref="A77:C77"/>
    <mergeCell ref="A78:C78"/>
    <mergeCell ref="A79:C79"/>
    <mergeCell ref="J80:N80"/>
    <mergeCell ref="A85:D85"/>
    <mergeCell ref="B66:W66"/>
    <mergeCell ref="C51:W51"/>
    <mergeCell ref="A52:C52"/>
    <mergeCell ref="C54:W54"/>
    <mergeCell ref="A55:C55"/>
    <mergeCell ref="A56:C56"/>
    <mergeCell ref="C57:W57"/>
    <mergeCell ref="A58:W58"/>
    <mergeCell ref="C59:W59"/>
    <mergeCell ref="A62:C62"/>
    <mergeCell ref="B63:W63"/>
    <mergeCell ref="A65:C65"/>
    <mergeCell ref="C22:W22"/>
    <mergeCell ref="T17:T20"/>
    <mergeCell ref="Q18:Q20"/>
    <mergeCell ref="R18:R20"/>
    <mergeCell ref="A50:C50"/>
    <mergeCell ref="C24:W24"/>
    <mergeCell ref="A39:C39"/>
    <mergeCell ref="C40:W40"/>
    <mergeCell ref="A42:C42"/>
    <mergeCell ref="C43:W43"/>
    <mergeCell ref="A44:C44"/>
    <mergeCell ref="C45:W45"/>
    <mergeCell ref="A46:C46"/>
    <mergeCell ref="B47:W47"/>
    <mergeCell ref="A48:C48"/>
    <mergeCell ref="B49:W49"/>
    <mergeCell ref="A23:W23"/>
    <mergeCell ref="U17:U20"/>
    <mergeCell ref="V17:V20"/>
    <mergeCell ref="W17:W20"/>
    <mergeCell ref="X17:X20"/>
    <mergeCell ref="D18:D20"/>
    <mergeCell ref="E18:I18"/>
    <mergeCell ref="M18:M20"/>
    <mergeCell ref="N18:N20"/>
    <mergeCell ref="O18:O20"/>
    <mergeCell ref="P18:P20"/>
    <mergeCell ref="K17:K20"/>
    <mergeCell ref="L17:L20"/>
    <mergeCell ref="M17:N17"/>
    <mergeCell ref="O17:R17"/>
    <mergeCell ref="S17:S20"/>
    <mergeCell ref="B8:E8"/>
    <mergeCell ref="N9:O9"/>
    <mergeCell ref="A14:T14"/>
    <mergeCell ref="A15:W15"/>
    <mergeCell ref="A16:W16"/>
    <mergeCell ref="A17:A20"/>
    <mergeCell ref="B17:B20"/>
    <mergeCell ref="C17:C20"/>
    <mergeCell ref="D17:I17"/>
    <mergeCell ref="J17:J20"/>
    <mergeCell ref="E19:E20"/>
    <mergeCell ref="F19:F20"/>
    <mergeCell ref="G19:G20"/>
    <mergeCell ref="H19:I19"/>
    <mergeCell ref="P1:W1"/>
    <mergeCell ref="B5:E5"/>
    <mergeCell ref="L5:N5"/>
    <mergeCell ref="B6:E6"/>
    <mergeCell ref="B7:E7"/>
    <mergeCell ref="L7:O7"/>
  </mergeCells>
  <pageMargins left="0.39370078740157483" right="0.39370078740157483" top="0.78740157480314965" bottom="0.39370078740157483" header="0" footer="0"/>
  <pageSetup paperSize="9" scale="44" fitToHeight="4" orientation="landscape" r:id="rId1"/>
  <headerFooter differentFirst="1">
    <oddHeader>&amp;C&amp;P
&amp;R&amp;"Times New Roman,обычный"Продовження додатка 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2021 додаток 3</vt:lpstr>
      <vt:lpstr>2021 Додаток 4</vt:lpstr>
      <vt:lpstr>'2021 Додаток 4'!Заголовки_для_печати</vt:lpstr>
      <vt:lpstr>'2021 Додаток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2020-08-12T06:47:22Z</cp:lastPrinted>
  <dcterms:created xsi:type="dcterms:W3CDTF">2020-05-26T11:48:39Z</dcterms:created>
  <dcterms:modified xsi:type="dcterms:W3CDTF">2020-09-03T12:06:21Z</dcterms:modified>
</cp:coreProperties>
</file>