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ВИКОНКОМ\2. 07-01 02.07.2020\Підготовка\САЙТ\06 Питання ЖКГ\119-01 02.07.2020\"/>
    </mc:Choice>
  </mc:AlternateContent>
  <bookViews>
    <workbookView xWindow="0" yWindow="0" windowWidth="10215" windowHeight="3975"/>
  </bookViews>
  <sheets>
    <sheet name="3" sheetId="8" r:id="rId1"/>
  </sheets>
  <definedNames>
    <definedName name="_xlnm.Print_Titles" localSheetId="0">'3'!$20:$20</definedName>
    <definedName name="_xlnm.Print_Area" localSheetId="0">'3'!$A$1:$U$103</definedName>
  </definedNames>
  <calcPr calcId="162913"/>
</workbook>
</file>

<file path=xl/calcChain.xml><?xml version="1.0" encoding="utf-8"?>
<calcChain xmlns="http://schemas.openxmlformats.org/spreadsheetml/2006/main">
  <c r="I59" i="8" l="1"/>
  <c r="D58" i="8"/>
  <c r="D57" i="8"/>
  <c r="D59" i="8" s="1"/>
  <c r="L92" i="8"/>
  <c r="I92" i="8"/>
  <c r="D92" i="8"/>
  <c r="U76" i="8"/>
  <c r="Q76" i="8" s="1"/>
  <c r="K59" i="8" l="1"/>
  <c r="D50" i="8" l="1"/>
  <c r="L96" i="8"/>
  <c r="I77" i="8"/>
  <c r="I96" i="8" s="1"/>
  <c r="D77" i="8"/>
  <c r="L68" i="8"/>
  <c r="I50" i="8"/>
  <c r="I68" i="8" s="1"/>
  <c r="I97" i="8" l="1"/>
  <c r="L97" i="8"/>
  <c r="S73" i="8"/>
  <c r="S72" i="8"/>
  <c r="S46" i="8"/>
  <c r="S44" i="8"/>
  <c r="S41" i="8"/>
  <c r="S40" i="8"/>
  <c r="S39" i="8"/>
  <c r="S35" i="8"/>
  <c r="S27" i="8"/>
  <c r="S26" i="8"/>
  <c r="S25" i="8"/>
  <c r="E24" i="8" l="1"/>
  <c r="S47" i="8"/>
  <c r="U47" i="8" s="1"/>
  <c r="S45" i="8"/>
  <c r="U45" i="8" s="1"/>
  <c r="U46" i="8"/>
  <c r="U44" i="8"/>
  <c r="S43" i="8"/>
  <c r="U43" i="8" s="1"/>
  <c r="S42" i="8"/>
  <c r="U42" i="8" s="1"/>
  <c r="U41" i="8"/>
  <c r="U40" i="8"/>
  <c r="U39" i="8"/>
  <c r="S38" i="8"/>
  <c r="U38" i="8" s="1"/>
  <c r="S37" i="8"/>
  <c r="U37" i="8" s="1"/>
  <c r="S36" i="8"/>
  <c r="U36" i="8" s="1"/>
  <c r="U35" i="8"/>
  <c r="S34" i="8"/>
  <c r="U34" i="8" s="1"/>
  <c r="S33" i="8"/>
  <c r="U33" i="8" s="1"/>
  <c r="S32" i="8"/>
  <c r="U32" i="8" s="1"/>
  <c r="S31" i="8"/>
  <c r="U31" i="8" s="1"/>
  <c r="S30" i="8"/>
  <c r="U30" i="8" s="1"/>
  <c r="S29" i="8"/>
  <c r="U29" i="8" s="1"/>
  <c r="S28" i="8"/>
  <c r="U28" i="8" s="1"/>
  <c r="U27" i="8"/>
  <c r="U26" i="8"/>
  <c r="U25" i="8"/>
  <c r="S24" i="8"/>
  <c r="S75" i="8"/>
  <c r="U75" i="8" s="1"/>
  <c r="Q75" i="8" s="1"/>
  <c r="S74" i="8"/>
  <c r="U73" i="8"/>
  <c r="Q73" i="8" s="1"/>
  <c r="U72" i="8"/>
  <c r="Q72" i="8" l="1"/>
  <c r="U74" i="8"/>
  <c r="Q74" i="8" s="1"/>
  <c r="S77" i="8"/>
  <c r="U24" i="8"/>
  <c r="Q24" i="8" s="1"/>
  <c r="Q36" i="8"/>
  <c r="Q25" i="8"/>
  <c r="Q26" i="8"/>
  <c r="Q27" i="8"/>
  <c r="Q28" i="8"/>
  <c r="Q29" i="8"/>
  <c r="Q30" i="8"/>
  <c r="Q31" i="8"/>
  <c r="Q32" i="8"/>
  <c r="Q33" i="8"/>
  <c r="Q34" i="8"/>
  <c r="Q35" i="8"/>
  <c r="Q37" i="8"/>
  <c r="Q38" i="8"/>
  <c r="Q39" i="8"/>
  <c r="Q40" i="8"/>
  <c r="Q41" i="8"/>
  <c r="Q42" i="8"/>
  <c r="Q43" i="8"/>
  <c r="Q44" i="8"/>
  <c r="Q45" i="8"/>
  <c r="Q46" i="8"/>
  <c r="Q47" i="8"/>
  <c r="D80" i="8"/>
  <c r="D96" i="8" s="1"/>
  <c r="E79" i="8"/>
  <c r="K79" i="8" s="1"/>
  <c r="K80" i="8" s="1"/>
  <c r="D53" i="8"/>
  <c r="D68" i="8" s="1"/>
  <c r="D97" i="8" s="1"/>
  <c r="K52" i="8"/>
  <c r="K53" i="8" s="1"/>
  <c r="E52" i="8"/>
  <c r="E53" i="8" s="1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88" i="8"/>
  <c r="E92" i="8" s="1"/>
  <c r="E75" i="8"/>
  <c r="K75" i="8" s="1"/>
  <c r="E74" i="8"/>
  <c r="K74" i="8" s="1"/>
  <c r="E73" i="8"/>
  <c r="K73" i="8" s="1"/>
  <c r="E72" i="8"/>
  <c r="S50" i="8"/>
  <c r="K24" i="8"/>
  <c r="K50" i="8" s="1"/>
  <c r="K68" i="8" s="1"/>
  <c r="E50" i="8" l="1"/>
  <c r="E68" i="8" s="1"/>
  <c r="K72" i="8"/>
  <c r="K77" i="8" s="1"/>
  <c r="E77" i="8"/>
  <c r="U77" i="8"/>
  <c r="S68" i="8"/>
  <c r="S96" i="8"/>
  <c r="E80" i="8"/>
  <c r="U96" i="8"/>
  <c r="U50" i="8"/>
  <c r="U68" i="8" s="1"/>
  <c r="E96" i="8" l="1"/>
  <c r="E97" i="8" s="1"/>
  <c r="S97" i="8"/>
  <c r="K96" i="8"/>
  <c r="K97" i="8" s="1"/>
  <c r="U97" i="8"/>
</calcChain>
</file>

<file path=xl/sharedStrings.xml><?xml version="1.0" encoding="utf-8"?>
<sst xmlns="http://schemas.openxmlformats.org/spreadsheetml/2006/main" count="268" uniqueCount="214">
  <si>
    <t>№ з/п</t>
  </si>
  <si>
    <t>Найменування заходів (пооб'єктно)</t>
  </si>
  <si>
    <t>(підпис)</t>
  </si>
  <si>
    <t>2.1.2.1</t>
  </si>
  <si>
    <t>2.1.2.2</t>
  </si>
  <si>
    <t>х </t>
  </si>
  <si>
    <t xml:space="preserve">загальна сума </t>
  </si>
  <si>
    <t>Інші заходи, у т.ч.:</t>
  </si>
  <si>
    <t>ВОДОПОСТАЧАННЯ</t>
  </si>
  <si>
    <t>ВОДОВІДВЕДЕННЯ</t>
  </si>
  <si>
    <t>виробничі інвестиції з прибутку</t>
  </si>
  <si>
    <t>підлягають поверненню</t>
  </si>
  <si>
    <t xml:space="preserve"> не підлягають поверненню </t>
  </si>
  <si>
    <t>прогнозний період</t>
  </si>
  <si>
    <t>позичко-ві кошти</t>
  </si>
  <si>
    <t>госпо-      дарський  (вартість    матеріаль-них ресурсів)</t>
  </si>
  <si>
    <t>підряд-  ний</t>
  </si>
  <si>
    <t>планова-ний період</t>
  </si>
  <si>
    <t>планова-ний період            + 1</t>
  </si>
  <si>
    <t>плано-ваний період     + n*</t>
  </si>
  <si>
    <t>Усього за інвестиційною програмою</t>
  </si>
  <si>
    <t>Заходи зі зниження питомих витрат, а також втрат ресурсів, у т.ч.:</t>
  </si>
  <si>
    <t>бюджетні кошти   (не підлягають поверненню)</t>
  </si>
  <si>
    <t>2.1.4</t>
  </si>
  <si>
    <t>2.2</t>
  </si>
  <si>
    <t>1.2</t>
  </si>
  <si>
    <t xml:space="preserve">ЗАТВЕРДЖЕНО                         </t>
  </si>
  <si>
    <t>(посадова особа ліцензіата)</t>
  </si>
  <si>
    <t xml:space="preserve">(найменування ліцензіата) </t>
  </si>
  <si>
    <t>з урахуванням:</t>
  </si>
  <si>
    <t>інші залучені кошти, з них:</t>
  </si>
  <si>
    <t>І</t>
  </si>
  <si>
    <t>Заходи зі зниження питомих витрат, а також втрат ресурсів,  з них: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</si>
  <si>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</si>
  <si>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</si>
  <si>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</si>
  <si>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Інші заходи,з них:</t>
  </si>
  <si>
    <t>Інші заходи, з них:</t>
  </si>
  <si>
    <t>ІІ</t>
  </si>
  <si>
    <t>Модернізація та закупівля транспортних засобів спеціального та спеціалізованого призначення, з них:</t>
  </si>
  <si>
    <t>Усього за розділом І</t>
  </si>
  <si>
    <t>Усього за розділом ІІ</t>
  </si>
  <si>
    <t>Кількісний показник (одиниця виміру)</t>
  </si>
  <si>
    <t>аморти-   заційні відраху-   вання</t>
  </si>
  <si>
    <t>Строк окупності (місяців)**</t>
  </si>
  <si>
    <t xml:space="preserve">№ аркуша обґрунтовуючих матеріалів </t>
  </si>
  <si>
    <t xml:space="preserve">Примітки:  n* - кількість років інвестиційної програми.     
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</si>
  <si>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</si>
  <si>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</si>
  <si>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водопостачання, з урахуванням:</t>
    </r>
  </si>
  <si>
    <t>1.1</t>
  </si>
  <si>
    <t>1.3</t>
  </si>
  <si>
    <t>Усього за підпунктом 1.1</t>
  </si>
  <si>
    <t>Усього за підпунктом 1.2</t>
  </si>
  <si>
    <t>Усього за підпунктом 1.3</t>
  </si>
  <si>
    <t>1.4</t>
  </si>
  <si>
    <t>1.6</t>
  </si>
  <si>
    <t>Усього за підпунктом 1.4</t>
  </si>
  <si>
    <t>Усього за підпунктом 1.5</t>
  </si>
  <si>
    <t>Усього за підпунктом 1.6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</si>
  <si>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водовідведення, з урахуванням:</t>
    </r>
  </si>
  <si>
    <t xml:space="preserve">  2.1</t>
  </si>
  <si>
    <t>Усього за підпунктом 2.1</t>
  </si>
  <si>
    <t>Усього за підпунктом 2.2</t>
  </si>
  <si>
    <t>2.3</t>
  </si>
  <si>
    <t>2.4</t>
  </si>
  <si>
    <t>2.5</t>
  </si>
  <si>
    <t>Усього за підпунктом 2.5</t>
  </si>
  <si>
    <t>Заходи щодо провадження та розвитку інформаційних технологій, з них:</t>
  </si>
  <si>
    <t>Усього за підпунктом  2.4</t>
  </si>
  <si>
    <t>2.6</t>
  </si>
  <si>
    <t>Усього за підпунктом 2.6</t>
  </si>
  <si>
    <t>Заходи щодо модернізації та закупівлі транспортних засобів спеціального та спеціалізованого призначення, з них:</t>
  </si>
  <si>
    <t>1.5</t>
  </si>
  <si>
    <t xml:space="preserve">  1.7</t>
  </si>
  <si>
    <t>Усього за підпунктом 1.7</t>
  </si>
  <si>
    <t>1.8</t>
  </si>
  <si>
    <t>Усього за підпунктом 1.8</t>
  </si>
  <si>
    <t>Усього за підпунктом 2.3</t>
  </si>
  <si>
    <t>Фінансовий план використання коштів на виконання інвестиційної програми за джерелами фінансування, тис. грн (без ПДВ)</t>
  </si>
  <si>
    <t>Економія паливно-енергетичних ресурсів (кВт*год/прогнозний період)</t>
  </si>
  <si>
    <t>Економія фонду заробітної плати, (тис. грн/прогнозний період)</t>
  </si>
  <si>
    <t>Економічний ефект  (тис. грн)***</t>
  </si>
  <si>
    <t>Заходи щодо підвищення якості послуг з централізованого водопостачання, з них:</t>
  </si>
  <si>
    <t>1.1.1</t>
  </si>
  <si>
    <t>1.1.2</t>
  </si>
  <si>
    <t>1.1.3</t>
  </si>
  <si>
    <t>1.1.4</t>
  </si>
  <si>
    <t>КП "Водоканал" Мелітопольської міської ради Запорізької області</t>
  </si>
  <si>
    <t>М.П.</t>
  </si>
  <si>
    <t xml:space="preserve">                                     ПОГОДЖЕНО </t>
  </si>
  <si>
    <t>1.1.5</t>
  </si>
  <si>
    <t>1.1.6</t>
  </si>
  <si>
    <t>1.1.7</t>
  </si>
  <si>
    <t>2.2.1</t>
  </si>
  <si>
    <t xml:space="preserve"> За способом виконання,                 тис. грн                    (без ПДВ)</t>
  </si>
  <si>
    <t>(найменування органу місцевого самоврядування)</t>
  </si>
  <si>
    <t xml:space="preserve">                              (  підпис )                                          </t>
  </si>
  <si>
    <t>Секретар Мелітопольської міської ради Запорізької області</t>
  </si>
  <si>
    <t xml:space="preserve">Технічне  переоснащення насосного обладнання та системи електропостачання артезіанської свердловини № 8 Мелітопольського водозабору </t>
  </si>
  <si>
    <t>Технічне  переоснащення насосного обладнання та системи електропостачання артезіанської свердловини № 26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</si>
  <si>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30 Мелітопольського водозабору  (з кожухом)</t>
  </si>
  <si>
    <t>Технічне  переоснащення насосного обладнання та системи електропостачання артезіанської свердловини № 31 Мелітопольського водозабору  (з кожухом)</t>
  </si>
  <si>
    <t xml:space="preserve">Технічне  переоснащення насосного обладнання та системи електропостачання артезіанської свердловини № 10 Мелітопольського водозабору </t>
  </si>
  <si>
    <t xml:space="preserve">Технічне  переоснащення насосного обладнання та системи електропостачання артезіанської свердловини № 11 Мелітопольського водозабору </t>
  </si>
  <si>
    <t>1.1.8</t>
  </si>
  <si>
    <t>1.1.9</t>
  </si>
  <si>
    <t>1.1.10</t>
  </si>
  <si>
    <t xml:space="preserve">Технічне  переоснащення насосного обладнання та системи електропостачання артезіанської свердловини № 13 Мелітопольського водозабору </t>
  </si>
  <si>
    <t>1.1.11</t>
  </si>
  <si>
    <t xml:space="preserve">Технічне  переоснащення насосного обладнання та системи електропостачання артезіанської свердловини № 15 Мелітопольського водозабору </t>
  </si>
  <si>
    <t>1.1.12</t>
  </si>
  <si>
    <t xml:space="preserve">Технічне  переоснащення насосного обладнання та системи електропостачання артезіанської свердловини № 20 Мелітопольського водозабору </t>
  </si>
  <si>
    <t>1.1.13</t>
  </si>
  <si>
    <t>Технічне  переоснащення насосного обладнання та системи електропостачання артезіанської свердловини № 21 Мелітопольського водозабору  (з кожухом)</t>
  </si>
  <si>
    <t>1.1.14</t>
  </si>
  <si>
    <t>Технічне  переоснащення насосного обладнання та системи електропостачання артезіанської свердловини № 22 Мелітопольського водозабору  (з кожухом)</t>
  </si>
  <si>
    <t>1.1.15</t>
  </si>
  <si>
    <t>Технічне  переоснащення насосного обладнання та системи електропостачання артезіанської свердловини № 23 Мелітопольського водозабору  (з кожухом)</t>
  </si>
  <si>
    <t>1.1.16</t>
  </si>
  <si>
    <t>Технічне  переоснащення насосного обладнання та системи електропостачання артезіанської свердловини № 3 СВКГ "Авіа С"</t>
  </si>
  <si>
    <t>1.1.17</t>
  </si>
  <si>
    <t>Технічне  переоснащення насосного обладнання та системи електропостачання артезіанської свердловини № 5 СВКГ "Авіа С"</t>
  </si>
  <si>
    <t>1.1.18</t>
  </si>
  <si>
    <t>Технічне  переоснащення насосного обладнання та системи електропостачання артезіанської свердловини № 6 СВКГ "Авіа С"</t>
  </si>
  <si>
    <t>1.1.19</t>
  </si>
  <si>
    <t xml:space="preserve">Технічне  переоснащення насосного обладнання та системи електропостачання артезіанської свердловини № 8 Новопилипівського водозабору  </t>
  </si>
  <si>
    <t>1.1.20</t>
  </si>
  <si>
    <t xml:space="preserve">Технічне  переоснащення насосного обладнання та системи електропостачання артезіанської свердловини № 9 Новопилипівського водозабору  </t>
  </si>
  <si>
    <t>1.1.21</t>
  </si>
  <si>
    <t xml:space="preserve">Технічне  переоснащення насосного обладнання та системи електропостачання артезіанської свердловини № 12 Новопилипівського водозабору  </t>
  </si>
  <si>
    <t>1.1.22</t>
  </si>
  <si>
    <t xml:space="preserve">Технічне  переоснащення насосного обладнання артезіанської свердловини № 14 Новопилипівського водозабору  </t>
  </si>
  <si>
    <t>1.1.23</t>
  </si>
  <si>
    <t xml:space="preserve">Технічне  переоснащення насосного обладнання та системи електропостачання артезіанської свердловини № 16 Новопилипівського водозабору  </t>
  </si>
  <si>
    <t>1.1.24</t>
  </si>
  <si>
    <t xml:space="preserve">Технічне  переоснащення насосного обладнання  артезіанської свердловини № 18 Новопилипівського водозабору  </t>
  </si>
  <si>
    <t>Придбання лічильників електрообліку</t>
  </si>
  <si>
    <t>лічильник - 25 один.</t>
  </si>
  <si>
    <t>2.1.1</t>
  </si>
  <si>
    <t>насосний агрегат -2 один.</t>
  </si>
  <si>
    <t>2.1.2</t>
  </si>
  <si>
    <t>Технічне  переоснащення насосного обладнання  КНС №1  за адресою: вул. Гетьманська, 2</t>
  </si>
  <si>
    <t>2.1.3</t>
  </si>
  <si>
    <t>Технічне  переоснащення насосного обладнання  КНС №3 за адресою:  вул. Героїв України, 188В</t>
  </si>
  <si>
    <t>насосний агрегат -1один.</t>
  </si>
  <si>
    <t>лічильник -6 один.</t>
  </si>
  <si>
    <t>2.5.1.</t>
  </si>
  <si>
    <t xml:space="preserve">Реконструкція каналізаційних колекторів (проектні роботи -напірний колектор від каналізаційної насосної станції № 5 до камери переключень у точці «А»,  напірний колектор від каналізаційної насосної станції № 4 до камери переключень у точці «А») </t>
  </si>
  <si>
    <t>Технічне  переоснащення насосного обладнання  КНС №2  за адресою: вул. Івана Алексєєва, 11</t>
  </si>
  <si>
    <t>Технічне  переоснащення насосного обладнання  КНС №5 за адресою Каховське шосе, 23</t>
  </si>
  <si>
    <t>Графік здійснення заходів та використання коштів на планований та прогнозний періоди                                      тис. грн (без ПДВ)</t>
  </si>
  <si>
    <t>Технічне  переоснащення насосного обладнання та системи електропостачання артезіанської свердловини № 24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</si>
  <si>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25 Мелітопольського водозабору (з кожухом)</t>
  </si>
  <si>
    <t>Технічне  переоснащення насосного обладнання та системи електропостачання артезіанської свердловини № 32 Мелітопольського водозабору (з кожухом)</t>
  </si>
  <si>
    <r>
      <rPr>
        <u/>
        <sz val="11"/>
        <rFont val="Times New Roman"/>
        <family val="1"/>
        <charset val="204"/>
      </rPr>
      <t>рішенням виконавчого комітету  Мелітопольської міської ради Запорізької області</t>
    </r>
    <r>
      <rPr>
        <sz val="11"/>
        <rFont val="Times New Roman"/>
        <family val="1"/>
        <charset val="204"/>
      </rPr>
      <t xml:space="preserve"> </t>
    </r>
  </si>
  <si>
    <t xml:space="preserve"> ______________________________ Роман РОМАНОВ</t>
  </si>
  <si>
    <t>Директор КП "Водоканал" Мелітопольської міської ради Запорізької області</t>
  </si>
  <si>
    <t>Сергій НЕМЧЕНКО</t>
  </si>
  <si>
    <t xml:space="preserve"> ______________</t>
  </si>
  <si>
    <t xml:space="preserve">           "____"_______________ 20____ року</t>
  </si>
  <si>
    <t>1.2.1</t>
  </si>
  <si>
    <t>Фінансовий план  інвестиційної програми на 2020  рік (зі змінами)</t>
  </si>
  <si>
    <t>1.1.25</t>
  </si>
  <si>
    <t>1.1.26</t>
  </si>
  <si>
    <t>Технічне переоснащення насосного обладнання на ВНС №1</t>
  </si>
  <si>
    <t xml:space="preserve">насосний агрегат - 1 один.                         </t>
  </si>
  <si>
    <t>1.4.1</t>
  </si>
  <si>
    <t xml:space="preserve">Реконструкція водопровідної мережі по вул. Пасова від вул. Монастирській до   вул. Іллі Стамболі                                                                                            </t>
  </si>
  <si>
    <t>1.4.2</t>
  </si>
  <si>
    <t>2.1.5</t>
  </si>
  <si>
    <t>Технічне переоснащення електропостачання насосних агрегатів №1 та №3 на КНС №1, придбання автоматизованої системи керування на базі  частотного перетворювача (шафа керування  та шафа Agua Star grand 2-3-55,0 DOA оператора)</t>
  </si>
  <si>
    <t>2.5.2.</t>
  </si>
  <si>
    <t>Реконструкція каналізаційних колекторів ( проектні роботи переходу каналізаційного колектору через канал до ЦОС)</t>
  </si>
  <si>
    <t>насосний агрегат - 1 один.          станція керування - 1 один.</t>
  </si>
  <si>
    <t xml:space="preserve">насосний агрегат - 1 один.                 провод ВПП35-423 п.м        </t>
  </si>
  <si>
    <t xml:space="preserve">насосний агрегат - 1 один.                 провод  ВПП 16- 393 п.м            </t>
  </si>
  <si>
    <t xml:space="preserve">насосний агрегат - 1 один.                 провод  ВПП 16- 396 п.м             </t>
  </si>
  <si>
    <t xml:space="preserve">насосний агрегат - 1 один.                 провод  ВПП 2,5- 123 п.м            </t>
  </si>
  <si>
    <t xml:space="preserve">насосний агрегат - 1 один.                 провод  ВПП 2,5- 189 п.м           </t>
  </si>
  <si>
    <t xml:space="preserve">насосний агрегат - 1 один.                 провод  ВПП 2,5-189 п.м             </t>
  </si>
  <si>
    <t xml:space="preserve">насосний агрегат - 1 один.                 провод  ВПП 10- 411 п.м             </t>
  </si>
  <si>
    <t xml:space="preserve">насосний агрегат - 1 один.                 провод  ВПП 10- 363 п.м            </t>
  </si>
  <si>
    <t xml:space="preserve">насосний агрегат - 1 один.                 провод  ВПП 2,5- 123 п.м             </t>
  </si>
  <si>
    <t xml:space="preserve">насосний агрегат - 1 один.                 провод  ВПП 2,5- 153 п.м             </t>
  </si>
  <si>
    <t xml:space="preserve">насосний агрегат - 1 один.                 провод ВПП 10- 333 п.м             </t>
  </si>
  <si>
    <t xml:space="preserve">насосний агрегат - 1 один.                 провод  ВПП 10- 363 п.м             </t>
  </si>
  <si>
    <t xml:space="preserve">насосний агрегат - 1 один.                 провод  ВПП 2,5- 234 п.м            </t>
  </si>
  <si>
    <t xml:space="preserve">насосний агрегат - 1 один.                 провод  ВПП 2,5- 123 п.м           </t>
  </si>
  <si>
    <t xml:space="preserve">насосний агрегат - 1 один.                 провод  ВПП 2,5-123 п.м             </t>
  </si>
  <si>
    <t>насосний агрегат - 1 один.                 провод  ВПП 16-483 п.м</t>
  </si>
  <si>
    <t xml:space="preserve">насосний агрегат - 1 один.                 провод  ВПП 10- 423 п.м             </t>
  </si>
  <si>
    <t xml:space="preserve">насосний агрегат - 1 один.                 провод  ВПП 10- 423 п.м            </t>
  </si>
  <si>
    <t xml:space="preserve">насосний агрегат - 1 один.                провод  ВПП 35- 201 п.м             </t>
  </si>
  <si>
    <t xml:space="preserve">насосний агрегат - 1 один.                 провод  ВПП 25- 393 п.м           </t>
  </si>
  <si>
    <t>х</t>
  </si>
  <si>
    <t xml:space="preserve">Реконструкція ділянки збірного водогону від акведука  (р. Юшанли) до камери переключення свердловин №№ 17, 18 Новопилипівського водозабору                    </t>
  </si>
  <si>
    <t>проектні роботи  - 2 компл.</t>
  </si>
  <si>
    <t>проектні роботи з експертизою   - 1 компл.</t>
  </si>
  <si>
    <t>Головний інженер                                                                                                                                              Олександр МАРИНОВ</t>
  </si>
  <si>
    <t xml:space="preserve">кошторис з експертизою - 1 компл.  щит керування з допоміжними матеріалами - 1 один.                    кабель багатодротовий АВВГ - 50м </t>
  </si>
  <si>
    <t>проект - 1 компл.                                 трансформатор - 1 один.                 провід багатодротяний - 15м             кабель ААШВ - 5 м                        кабель ВВГ - 120м               накінечники - 8 один.                          муфта - 2 один.</t>
  </si>
  <si>
    <t xml:space="preserve">насосний агрегат - 1 один.         станція керування - 1 один.                        </t>
  </si>
  <si>
    <t>Додаток 3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</si>
  <si>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Виконання проектно-кошторисної документації та Технічне переоснащення трансформаторної підстанції артезіанської свердловини №8, №13 Новопилипівського водозабору                                </t>
  </si>
  <si>
    <t>2.5.3</t>
  </si>
  <si>
    <t>Реконструкція каналізаційного колектора від КНС № 1 до КНС № 4 (проектні роботи)</t>
  </si>
  <si>
    <t>2.5.4</t>
  </si>
  <si>
    <t>Реконструкція коаналізаційного колектора від точки "А" до переходу каналізаційного колектора через канал</t>
  </si>
  <si>
    <t>проект з експертизою - 1 комл.      труба ПЕ 100SDR 17 110х6,6 - 150м  труба ПЕ 100SDR 17 63х3,8 - 330 м труба ПЕ 100SDR 17 32х2,0 - 350 м  допоміжні матеріали</t>
  </si>
  <si>
    <t>проект з експертизою - 1 компл.       труба ПЕ 100SDR 17 225х13,4 - 255м  допоміжні матеріали</t>
  </si>
  <si>
    <t xml:space="preserve">проектні роботи - 1 компл.                                 </t>
  </si>
  <si>
    <t>проектні роботи - 1 компл.</t>
  </si>
  <si>
    <t>від 02.07.2020 № 119/1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</si>
</sst>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\ _г_р_н_._-;\-* #,##0.00\ _г_р_н_._-;_-* &quot;-&quot;??\ _г_р_н_._-;_-@_-"/>
    <numFmt numFmtId="166" formatCode="#,##0.000"/>
    <numFmt numFmtId="167" formatCode="#,##0.00;\-#,##0.00;\ 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5" fontId="1" fillId="0" borderId="0" applyFont="0" applyFill="0" applyBorder="0" applyAlignment="0" applyProtection="0"/>
  </cellStyleXfs>
  <cellXfs count="206">
    <xf numFmtId="0" fontId="0" fillId="0" borderId="0" xfId="0"/>
    <xf numFmtId="49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5" fillId="0" borderId="1" xfId="0" applyFont="1" applyFill="1" applyBorder="1" applyAlignment="1"/>
    <xf numFmtId="0" fontId="6" fillId="0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6" fillId="0" borderId="6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/>
    <xf numFmtId="0" fontId="7" fillId="0" borderId="0" xfId="0" applyFont="1" applyFill="1"/>
    <xf numFmtId="0" fontId="15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6" fillId="2" borderId="1" xfId="1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 wrapText="1"/>
    </xf>
    <xf numFmtId="4" fontId="13" fillId="2" borderId="1" xfId="2" applyNumberFormat="1" applyFont="1" applyFill="1" applyBorder="1" applyAlignment="1">
      <alignment horizontal="center" wrapText="1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4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2" fontId="17" fillId="2" borderId="1" xfId="1" applyNumberFormat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166" fontId="17" fillId="2" borderId="1" xfId="2" applyNumberFormat="1" applyFont="1" applyFill="1" applyBorder="1" applyAlignment="1">
      <alignment horizontal="center" wrapText="1"/>
    </xf>
    <xf numFmtId="4" fontId="17" fillId="2" borderId="1" xfId="2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right"/>
    </xf>
    <xf numFmtId="3" fontId="17" fillId="2" borderId="1" xfId="2" applyNumberFormat="1" applyFont="1" applyFill="1" applyBorder="1" applyAlignment="1">
      <alignment horizontal="center" wrapText="1"/>
    </xf>
    <xf numFmtId="4" fontId="17" fillId="0" borderId="1" xfId="0" applyNumberFormat="1" applyFont="1" applyFill="1" applyBorder="1" applyAlignment="1"/>
    <xf numFmtId="0" fontId="17" fillId="0" borderId="1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/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0" borderId="0" xfId="0" applyFont="1" applyFill="1" applyAlignment="1"/>
    <xf numFmtId="1" fontId="17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2" fontId="13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165" fontId="6" fillId="0" borderId="0" xfId="3" applyFont="1" applyFill="1" applyAlignment="1"/>
    <xf numFmtId="4" fontId="13" fillId="2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90" wrapText="1"/>
    </xf>
    <xf numFmtId="0" fontId="9" fillId="0" borderId="10" xfId="0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top" wrapTex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7" fontId="13" fillId="0" borderId="0" xfId="0" applyNumberFormat="1" applyFont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8" xfId="0" applyFont="1" applyFill="1" applyBorder="1"/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view="pageBreakPreview" zoomScaleSheetLayoutView="100" workbookViewId="0">
      <selection activeCell="B7" sqref="B7:E7"/>
    </sheetView>
  </sheetViews>
  <sheetFormatPr defaultColWidth="9.140625" defaultRowHeight="12" x14ac:dyDescent="0.2"/>
  <cols>
    <col min="1" max="1" width="8.5703125" style="10" customWidth="1"/>
    <col min="2" max="2" width="44.42578125" style="44" customWidth="1"/>
    <col min="3" max="3" width="25.28515625" style="5" customWidth="1"/>
    <col min="4" max="4" width="7.7109375" style="5" customWidth="1"/>
    <col min="5" max="5" width="8.7109375" style="5" customWidth="1"/>
    <col min="6" max="6" width="8.28515625" style="5" customWidth="1"/>
    <col min="7" max="7" width="7.140625" style="5" customWidth="1"/>
    <col min="8" max="8" width="10.140625" style="5" customWidth="1"/>
    <col min="9" max="9" width="10.42578125" style="5" customWidth="1"/>
    <col min="10" max="10" width="11.28515625" style="5" customWidth="1"/>
    <col min="11" max="11" width="8.28515625" style="5" customWidth="1"/>
    <col min="12" max="12" width="6.7109375" style="5" customWidth="1"/>
    <col min="13" max="13" width="6.42578125" style="5" customWidth="1"/>
    <col min="14" max="14" width="6.7109375" style="5" customWidth="1"/>
    <col min="15" max="15" width="0.5703125" style="5" hidden="1" customWidth="1"/>
    <col min="16" max="16" width="6.140625" style="5" customWidth="1"/>
    <col min="17" max="17" width="5.42578125" style="5" customWidth="1"/>
    <col min="18" max="18" width="5.7109375" style="5" customWidth="1"/>
    <col min="19" max="19" width="9.140625" style="14" customWidth="1"/>
    <col min="20" max="20" width="5.42578125" style="14" customWidth="1"/>
    <col min="21" max="21" width="7.42578125" style="14" customWidth="1"/>
    <col min="22" max="16384" width="9.140625" style="5"/>
  </cols>
  <sheetData>
    <row r="1" spans="1:21" ht="54.75" customHeight="1" x14ac:dyDescent="0.2">
      <c r="L1" s="11"/>
      <c r="M1" s="11"/>
      <c r="N1" s="186" t="s">
        <v>203</v>
      </c>
      <c r="O1" s="186"/>
      <c r="P1" s="187"/>
      <c r="Q1" s="187"/>
      <c r="R1" s="187"/>
      <c r="S1" s="187"/>
      <c r="T1" s="187"/>
      <c r="U1" s="187"/>
    </row>
    <row r="2" spans="1:21" ht="9.75" customHeight="1" x14ac:dyDescent="0.2">
      <c r="L2" s="11"/>
      <c r="M2" s="11"/>
      <c r="N2" s="12"/>
      <c r="O2" s="12"/>
      <c r="P2" s="13"/>
      <c r="Q2" s="13"/>
      <c r="R2" s="13"/>
      <c r="S2" s="13"/>
      <c r="T2" s="13"/>
      <c r="U2" s="13"/>
    </row>
    <row r="3" spans="1:21" ht="15" customHeight="1" x14ac:dyDescent="0.2">
      <c r="B3" s="192" t="s">
        <v>90</v>
      </c>
      <c r="C3" s="192"/>
      <c r="D3" s="192"/>
      <c r="E3" s="192"/>
      <c r="F3" s="28"/>
      <c r="G3" s="28"/>
      <c r="H3" s="28"/>
      <c r="I3" s="28"/>
      <c r="J3" s="28"/>
      <c r="K3" s="133" t="s">
        <v>26</v>
      </c>
      <c r="L3" s="133"/>
      <c r="M3" s="133"/>
      <c r="N3" s="133"/>
      <c r="O3" s="133"/>
      <c r="P3" s="133"/>
      <c r="Q3" s="29"/>
      <c r="R3" s="29"/>
      <c r="S3" s="13"/>
      <c r="T3" s="13"/>
      <c r="U3" s="13"/>
    </row>
    <row r="4" spans="1:21" ht="14.25" customHeight="1" x14ac:dyDescent="0.25">
      <c r="B4" s="201" t="s">
        <v>155</v>
      </c>
      <c r="C4" s="201"/>
      <c r="D4" s="201"/>
      <c r="E4" s="201"/>
      <c r="F4" s="28"/>
      <c r="G4" s="28"/>
      <c r="H4" s="28"/>
      <c r="I4" s="28"/>
      <c r="J4" s="199" t="s">
        <v>157</v>
      </c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1" ht="12" customHeight="1" x14ac:dyDescent="0.2">
      <c r="B5" s="134" t="s">
        <v>96</v>
      </c>
      <c r="C5" s="134"/>
      <c r="D5" s="134"/>
      <c r="E5" s="35"/>
      <c r="F5" s="28"/>
      <c r="G5" s="28"/>
      <c r="H5" s="28"/>
      <c r="I5" s="28"/>
      <c r="J5" s="28"/>
      <c r="K5" s="134" t="s">
        <v>27</v>
      </c>
      <c r="L5" s="134"/>
      <c r="M5" s="134"/>
      <c r="N5" s="134"/>
      <c r="O5" s="134"/>
      <c r="P5" s="134"/>
      <c r="Q5" s="134"/>
      <c r="R5" s="134"/>
      <c r="S5" s="134"/>
      <c r="T5" s="13"/>
      <c r="U5" s="13"/>
    </row>
    <row r="6" spans="1:21" ht="12" customHeight="1" x14ac:dyDescent="0.25">
      <c r="B6" s="45"/>
      <c r="C6" s="33"/>
      <c r="D6" s="33"/>
      <c r="E6" s="33"/>
      <c r="F6" s="28"/>
      <c r="G6" s="28"/>
      <c r="H6" s="28"/>
      <c r="I6" s="28"/>
      <c r="J6" s="28"/>
      <c r="K6" s="36"/>
      <c r="L6" s="36"/>
      <c r="M6" s="36"/>
      <c r="N6" s="36"/>
      <c r="O6" s="12"/>
      <c r="P6" s="12"/>
      <c r="Q6" s="29"/>
      <c r="R6" s="29"/>
      <c r="S6" s="13"/>
      <c r="T6" s="13"/>
      <c r="U6" s="13"/>
    </row>
    <row r="7" spans="1:21" ht="15" customHeight="1" x14ac:dyDescent="0.25">
      <c r="B7" s="198" t="s">
        <v>213</v>
      </c>
      <c r="C7" s="198"/>
      <c r="D7" s="198"/>
      <c r="E7" s="198"/>
      <c r="F7" s="28"/>
      <c r="G7" s="28"/>
      <c r="H7" s="28"/>
      <c r="I7" s="28"/>
      <c r="J7" s="200" t="s">
        <v>159</v>
      </c>
      <c r="K7" s="200"/>
      <c r="L7" s="200"/>
      <c r="M7" s="198" t="s">
        <v>158</v>
      </c>
      <c r="N7" s="198"/>
      <c r="O7" s="198"/>
      <c r="P7" s="198"/>
      <c r="Q7" s="198"/>
      <c r="R7" s="29"/>
      <c r="S7" s="13"/>
      <c r="T7" s="13"/>
      <c r="U7" s="13"/>
    </row>
    <row r="8" spans="1:21" ht="15.75" customHeight="1" x14ac:dyDescent="0.2">
      <c r="B8" s="94" t="s">
        <v>98</v>
      </c>
      <c r="C8" s="107"/>
      <c r="D8" s="107"/>
      <c r="E8" s="107"/>
      <c r="F8" s="28"/>
      <c r="G8" s="28"/>
      <c r="H8" s="28"/>
      <c r="I8" s="28"/>
      <c r="J8" s="134" t="s">
        <v>2</v>
      </c>
      <c r="K8" s="134"/>
      <c r="L8" s="134"/>
      <c r="M8" s="35"/>
      <c r="N8" s="35"/>
      <c r="O8" s="29"/>
      <c r="P8" s="29"/>
      <c r="Q8" s="29"/>
      <c r="R8" s="29"/>
      <c r="S8" s="13"/>
      <c r="T8" s="13"/>
      <c r="U8" s="13"/>
    </row>
    <row r="9" spans="1:21" ht="15.75" customHeight="1" x14ac:dyDescent="0.2">
      <c r="B9" s="193" t="s">
        <v>156</v>
      </c>
      <c r="C9" s="193"/>
      <c r="D9" s="193"/>
      <c r="E9" s="193"/>
      <c r="F9" s="28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13"/>
      <c r="T9" s="13"/>
      <c r="U9" s="13"/>
    </row>
    <row r="10" spans="1:21" ht="12" customHeight="1" x14ac:dyDescent="0.25">
      <c r="B10" s="194" t="s">
        <v>97</v>
      </c>
      <c r="C10" s="194"/>
      <c r="D10" s="194"/>
      <c r="E10" s="194"/>
      <c r="F10" s="28"/>
      <c r="G10" s="28"/>
      <c r="H10" s="28"/>
      <c r="I10" s="28"/>
      <c r="J10" s="95" t="s">
        <v>160</v>
      </c>
      <c r="K10" s="95"/>
      <c r="L10" s="34"/>
      <c r="M10" s="34"/>
      <c r="N10" s="34"/>
      <c r="O10" s="37"/>
      <c r="P10" s="37"/>
      <c r="Q10" s="29"/>
      <c r="R10" s="29"/>
      <c r="S10" s="13"/>
      <c r="T10" s="13"/>
      <c r="U10" s="13"/>
    </row>
    <row r="11" spans="1:21" ht="12" customHeight="1" x14ac:dyDescent="0.2">
      <c r="B11" s="46" t="s">
        <v>89</v>
      </c>
      <c r="C11" s="38"/>
      <c r="D11" s="157"/>
      <c r="E11" s="157"/>
      <c r="F11" s="28"/>
      <c r="G11" s="28"/>
      <c r="H11" s="28"/>
      <c r="I11" s="28"/>
      <c r="J11" s="28"/>
      <c r="K11" s="39"/>
      <c r="L11" s="28"/>
      <c r="M11" s="28"/>
      <c r="N11" s="28"/>
      <c r="O11" s="29"/>
      <c r="P11" s="29"/>
      <c r="Q11" s="29"/>
      <c r="R11" s="29"/>
      <c r="S11" s="13"/>
      <c r="T11" s="13"/>
      <c r="U11" s="13"/>
    </row>
    <row r="12" spans="1:21" ht="12" customHeight="1" x14ac:dyDescent="0.2">
      <c r="K12" s="39"/>
      <c r="L12" s="28"/>
      <c r="M12" s="28"/>
      <c r="N12" s="28"/>
      <c r="O12" s="12"/>
      <c r="P12" s="12"/>
      <c r="Q12" s="12"/>
      <c r="R12" s="12"/>
      <c r="S12" s="13"/>
      <c r="T12" s="13"/>
      <c r="U12" s="13"/>
    </row>
    <row r="13" spans="1:21" ht="17.25" customHeight="1" x14ac:dyDescent="0.25">
      <c r="A13" s="166" t="s">
        <v>162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</row>
    <row r="14" spans="1:21" ht="15" customHeight="1" x14ac:dyDescent="0.3">
      <c r="A14" s="167" t="s">
        <v>88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21" ht="13.5" customHeight="1" x14ac:dyDescent="0.2">
      <c r="A15" s="191" t="s">
        <v>28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57.75" customHeight="1" x14ac:dyDescent="0.2">
      <c r="A16" s="168" t="s">
        <v>0</v>
      </c>
      <c r="B16" s="181" t="s">
        <v>1</v>
      </c>
      <c r="C16" s="174" t="s">
        <v>42</v>
      </c>
      <c r="D16" s="179" t="s">
        <v>79</v>
      </c>
      <c r="E16" s="190"/>
      <c r="F16" s="190"/>
      <c r="G16" s="190"/>
      <c r="H16" s="190"/>
      <c r="I16" s="190"/>
      <c r="J16" s="180"/>
      <c r="K16" s="179" t="s">
        <v>95</v>
      </c>
      <c r="L16" s="180"/>
      <c r="M16" s="179" t="s">
        <v>151</v>
      </c>
      <c r="N16" s="190"/>
      <c r="O16" s="190"/>
      <c r="P16" s="180"/>
      <c r="Q16" s="171" t="s">
        <v>44</v>
      </c>
      <c r="R16" s="171" t="s">
        <v>45</v>
      </c>
      <c r="S16" s="141" t="s">
        <v>80</v>
      </c>
      <c r="T16" s="141" t="s">
        <v>81</v>
      </c>
      <c r="U16" s="141" t="s">
        <v>82</v>
      </c>
    </row>
    <row r="17" spans="1:21" ht="15.75" customHeight="1" x14ac:dyDescent="0.2">
      <c r="A17" s="169"/>
      <c r="B17" s="182"/>
      <c r="C17" s="169"/>
      <c r="D17" s="174" t="s">
        <v>6</v>
      </c>
      <c r="E17" s="195" t="s">
        <v>29</v>
      </c>
      <c r="F17" s="196"/>
      <c r="G17" s="196"/>
      <c r="H17" s="196"/>
      <c r="I17" s="196"/>
      <c r="J17" s="197"/>
      <c r="K17" s="174" t="s">
        <v>15</v>
      </c>
      <c r="L17" s="174" t="s">
        <v>16</v>
      </c>
      <c r="M17" s="174" t="s">
        <v>17</v>
      </c>
      <c r="N17" s="160" t="s">
        <v>13</v>
      </c>
      <c r="O17" s="161"/>
      <c r="P17" s="162"/>
      <c r="Q17" s="172"/>
      <c r="R17" s="172"/>
      <c r="S17" s="142"/>
      <c r="T17" s="142"/>
      <c r="U17" s="142"/>
    </row>
    <row r="18" spans="1:21" ht="28.5" customHeight="1" x14ac:dyDescent="0.2">
      <c r="A18" s="169"/>
      <c r="B18" s="182"/>
      <c r="C18" s="169"/>
      <c r="D18" s="175"/>
      <c r="E18" s="188" t="s">
        <v>43</v>
      </c>
      <c r="F18" s="188" t="s">
        <v>10</v>
      </c>
      <c r="G18" s="188" t="s">
        <v>14</v>
      </c>
      <c r="H18" s="177" t="s">
        <v>30</v>
      </c>
      <c r="I18" s="178"/>
      <c r="J18" s="188" t="s">
        <v>22</v>
      </c>
      <c r="K18" s="175"/>
      <c r="L18" s="175"/>
      <c r="M18" s="175"/>
      <c r="N18" s="163"/>
      <c r="O18" s="164"/>
      <c r="P18" s="165"/>
      <c r="Q18" s="172"/>
      <c r="R18" s="172"/>
      <c r="S18" s="142"/>
      <c r="T18" s="142"/>
      <c r="U18" s="142"/>
    </row>
    <row r="19" spans="1:21" ht="48.75" customHeight="1" x14ac:dyDescent="0.2">
      <c r="A19" s="170"/>
      <c r="B19" s="183"/>
      <c r="C19" s="170"/>
      <c r="D19" s="176"/>
      <c r="E19" s="189"/>
      <c r="F19" s="189"/>
      <c r="G19" s="189"/>
      <c r="H19" s="31" t="s">
        <v>11</v>
      </c>
      <c r="I19" s="31" t="s">
        <v>12</v>
      </c>
      <c r="J19" s="189"/>
      <c r="K19" s="176"/>
      <c r="L19" s="176"/>
      <c r="M19" s="176"/>
      <c r="N19" s="158" t="s">
        <v>18</v>
      </c>
      <c r="O19" s="159"/>
      <c r="P19" s="106" t="s">
        <v>19</v>
      </c>
      <c r="Q19" s="173"/>
      <c r="R19" s="173"/>
      <c r="S19" s="143"/>
      <c r="T19" s="143"/>
      <c r="U19" s="143"/>
    </row>
    <row r="20" spans="1:21" s="23" customFormat="1" ht="15.75" customHeight="1" x14ac:dyDescent="0.2">
      <c r="A20" s="22">
        <v>1</v>
      </c>
      <c r="B20" s="40">
        <v>2</v>
      </c>
      <c r="C20" s="16">
        <v>3</v>
      </c>
      <c r="D20" s="40">
        <v>4</v>
      </c>
      <c r="E20" s="40">
        <v>5</v>
      </c>
      <c r="F20" s="40">
        <v>6</v>
      </c>
      <c r="G20" s="117">
        <v>7</v>
      </c>
      <c r="H20" s="40">
        <v>8</v>
      </c>
      <c r="I20" s="40">
        <v>9</v>
      </c>
      <c r="J20" s="16">
        <v>10</v>
      </c>
      <c r="K20" s="16">
        <v>11</v>
      </c>
      <c r="L20" s="16">
        <v>12</v>
      </c>
      <c r="M20" s="16">
        <v>13</v>
      </c>
      <c r="N20" s="184">
        <v>14</v>
      </c>
      <c r="O20" s="185"/>
      <c r="P20" s="16">
        <v>15</v>
      </c>
      <c r="Q20" s="40">
        <v>16</v>
      </c>
      <c r="R20" s="40">
        <v>17</v>
      </c>
      <c r="S20" s="40">
        <v>18</v>
      </c>
      <c r="T20" s="16">
        <v>19</v>
      </c>
      <c r="U20" s="16">
        <v>20</v>
      </c>
    </row>
    <row r="21" spans="1:21" ht="13.5" customHeight="1" x14ac:dyDescent="0.2">
      <c r="A21" s="15" t="s">
        <v>31</v>
      </c>
      <c r="B21" s="135" t="s">
        <v>8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</row>
    <row r="22" spans="1:21" ht="12.75" customHeight="1" x14ac:dyDescent="0.2">
      <c r="A22" s="135" t="s">
        <v>49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7"/>
    </row>
    <row r="23" spans="1:21" ht="13.5" customHeight="1" x14ac:dyDescent="0.2">
      <c r="A23" s="1" t="s">
        <v>50</v>
      </c>
      <c r="B23" s="153" t="s">
        <v>32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/>
    </row>
    <row r="24" spans="1:21" ht="36" x14ac:dyDescent="0.2">
      <c r="A24" s="1" t="s">
        <v>84</v>
      </c>
      <c r="B24" s="92" t="s">
        <v>99</v>
      </c>
      <c r="C24" s="110" t="s">
        <v>177</v>
      </c>
      <c r="D24" s="51">
        <v>98.05</v>
      </c>
      <c r="E24" s="124">
        <f>D24</f>
        <v>98.05</v>
      </c>
      <c r="F24" s="52"/>
      <c r="G24" s="52"/>
      <c r="H24" s="52"/>
      <c r="I24" s="52"/>
      <c r="J24" s="52"/>
      <c r="K24" s="53">
        <f>D24</f>
        <v>98.05</v>
      </c>
      <c r="L24" s="52"/>
      <c r="M24" s="53"/>
      <c r="N24" s="54"/>
      <c r="O24" s="54"/>
      <c r="P24" s="55"/>
      <c r="Q24" s="56">
        <f>D24/U24*12</f>
        <v>16.078381385000466</v>
      </c>
      <c r="R24" s="55"/>
      <c r="S24" s="56">
        <f>2944*10</f>
        <v>29440</v>
      </c>
      <c r="T24" s="55"/>
      <c r="U24" s="58">
        <f>S24*2.4857/1000</f>
        <v>73.179007999999996</v>
      </c>
    </row>
    <row r="25" spans="1:21" ht="36" x14ac:dyDescent="0.2">
      <c r="A25" s="1" t="s">
        <v>85</v>
      </c>
      <c r="B25" s="92" t="s">
        <v>100</v>
      </c>
      <c r="C25" s="110" t="s">
        <v>178</v>
      </c>
      <c r="D25" s="51">
        <v>28.21</v>
      </c>
      <c r="E25" s="124">
        <f t="shared" ref="E25:E47" si="0">D25</f>
        <v>28.21</v>
      </c>
      <c r="F25" s="52"/>
      <c r="G25" s="52"/>
      <c r="H25" s="52"/>
      <c r="I25" s="52"/>
      <c r="J25" s="52"/>
      <c r="K25" s="53">
        <f t="shared" ref="K25:K47" si="1">D25</f>
        <v>28.21</v>
      </c>
      <c r="L25" s="52"/>
      <c r="M25" s="53"/>
      <c r="N25" s="54"/>
      <c r="O25" s="54"/>
      <c r="P25" s="55"/>
      <c r="Q25" s="56">
        <f t="shared" ref="Q25:Q47" si="2">D25/U25*12</f>
        <v>11.596056758022</v>
      </c>
      <c r="R25" s="55"/>
      <c r="S25" s="56">
        <f>7829.5*1.5</f>
        <v>11744.25</v>
      </c>
      <c r="T25" s="55"/>
      <c r="U25" s="58">
        <f t="shared" ref="U25:U47" si="3">S25*2.4857/1000</f>
        <v>29.192682225000002</v>
      </c>
    </row>
    <row r="26" spans="1:21" ht="36" x14ac:dyDescent="0.2">
      <c r="A26" s="1" t="s">
        <v>86</v>
      </c>
      <c r="B26" s="92" t="s">
        <v>101</v>
      </c>
      <c r="C26" s="110" t="s">
        <v>179</v>
      </c>
      <c r="D26" s="51">
        <v>28.52</v>
      </c>
      <c r="E26" s="124">
        <f t="shared" si="0"/>
        <v>28.52</v>
      </c>
      <c r="F26" s="52"/>
      <c r="G26" s="52"/>
      <c r="H26" s="52"/>
      <c r="I26" s="52"/>
      <c r="J26" s="52"/>
      <c r="K26" s="53">
        <f t="shared" si="1"/>
        <v>28.52</v>
      </c>
      <c r="L26" s="52"/>
      <c r="M26" s="53"/>
      <c r="N26" s="54"/>
      <c r="O26" s="54"/>
      <c r="P26" s="55"/>
      <c r="Q26" s="56">
        <f t="shared" si="2"/>
        <v>17.046900040914878</v>
      </c>
      <c r="R26" s="55"/>
      <c r="S26" s="56">
        <f>5384.5*1.5</f>
        <v>8076.75</v>
      </c>
      <c r="T26" s="55"/>
      <c r="U26" s="58">
        <f t="shared" si="3"/>
        <v>20.076377475000001</v>
      </c>
    </row>
    <row r="27" spans="1:21" ht="36" x14ac:dyDescent="0.2">
      <c r="A27" s="1" t="s">
        <v>87</v>
      </c>
      <c r="B27" s="92" t="s">
        <v>102</v>
      </c>
      <c r="C27" s="110" t="s">
        <v>180</v>
      </c>
      <c r="D27" s="51">
        <v>28.52</v>
      </c>
      <c r="E27" s="124">
        <f t="shared" si="0"/>
        <v>28.52</v>
      </c>
      <c r="F27" s="52"/>
      <c r="G27" s="52"/>
      <c r="H27" s="52"/>
      <c r="I27" s="52"/>
      <c r="J27" s="52"/>
      <c r="K27" s="53">
        <f t="shared" si="1"/>
        <v>28.52</v>
      </c>
      <c r="L27" s="52"/>
      <c r="M27" s="53"/>
      <c r="N27" s="54"/>
      <c r="O27" s="54"/>
      <c r="P27" s="55"/>
      <c r="Q27" s="56">
        <f t="shared" si="2"/>
        <v>22.216878438897773</v>
      </c>
      <c r="R27" s="55"/>
      <c r="S27" s="56">
        <f>4131.5*1.5</f>
        <v>6197.25</v>
      </c>
      <c r="T27" s="55"/>
      <c r="U27" s="58">
        <f t="shared" si="3"/>
        <v>15.404504325</v>
      </c>
    </row>
    <row r="28" spans="1:21" ht="36" x14ac:dyDescent="0.2">
      <c r="A28" s="1" t="s">
        <v>91</v>
      </c>
      <c r="B28" s="92" t="s">
        <v>103</v>
      </c>
      <c r="C28" s="110" t="s">
        <v>181</v>
      </c>
      <c r="D28" s="51">
        <v>68.25</v>
      </c>
      <c r="E28" s="124">
        <f t="shared" si="0"/>
        <v>68.25</v>
      </c>
      <c r="F28" s="52"/>
      <c r="G28" s="52"/>
      <c r="H28" s="52"/>
      <c r="I28" s="52"/>
      <c r="J28" s="52"/>
      <c r="K28" s="53">
        <f t="shared" si="1"/>
        <v>68.25</v>
      </c>
      <c r="L28" s="52"/>
      <c r="M28" s="53"/>
      <c r="N28" s="54"/>
      <c r="O28" s="54"/>
      <c r="P28" s="55"/>
      <c r="Q28" s="56">
        <f t="shared" si="2"/>
        <v>46.389954552713114</v>
      </c>
      <c r="R28" s="55"/>
      <c r="S28" s="56">
        <f>2367.5*3</f>
        <v>7102.5</v>
      </c>
      <c r="T28" s="55"/>
      <c r="U28" s="58">
        <f t="shared" si="3"/>
        <v>17.654684249999999</v>
      </c>
    </row>
    <row r="29" spans="1:21" ht="36" x14ac:dyDescent="0.2">
      <c r="A29" s="1" t="s">
        <v>92</v>
      </c>
      <c r="B29" s="92" t="s">
        <v>104</v>
      </c>
      <c r="C29" s="110" t="s">
        <v>182</v>
      </c>
      <c r="D29" s="51">
        <v>66.47</v>
      </c>
      <c r="E29" s="124">
        <f t="shared" si="0"/>
        <v>66.47</v>
      </c>
      <c r="F29" s="52"/>
      <c r="G29" s="52"/>
      <c r="H29" s="52"/>
      <c r="I29" s="52"/>
      <c r="J29" s="52"/>
      <c r="K29" s="53">
        <f t="shared" si="1"/>
        <v>66.47</v>
      </c>
      <c r="L29" s="52"/>
      <c r="M29" s="53"/>
      <c r="N29" s="54"/>
      <c r="O29" s="54"/>
      <c r="P29" s="55"/>
      <c r="Q29" s="56">
        <f t="shared" si="2"/>
        <v>130.5232863032065</v>
      </c>
      <c r="R29" s="55"/>
      <c r="S29" s="56">
        <f>819.5*3</f>
        <v>2458.5</v>
      </c>
      <c r="T29" s="55"/>
      <c r="U29" s="58">
        <f t="shared" si="3"/>
        <v>6.1110934500000003</v>
      </c>
    </row>
    <row r="30" spans="1:21" ht="36" x14ac:dyDescent="0.2">
      <c r="A30" s="1" t="s">
        <v>93</v>
      </c>
      <c r="B30" s="92" t="s">
        <v>152</v>
      </c>
      <c r="C30" s="110" t="s">
        <v>183</v>
      </c>
      <c r="D30" s="51">
        <v>27.89</v>
      </c>
      <c r="E30" s="124">
        <f t="shared" si="0"/>
        <v>27.89</v>
      </c>
      <c r="F30" s="52"/>
      <c r="G30" s="52"/>
      <c r="H30" s="52"/>
      <c r="I30" s="52"/>
      <c r="J30" s="52"/>
      <c r="K30" s="53">
        <f t="shared" si="1"/>
        <v>27.89</v>
      </c>
      <c r="L30" s="52"/>
      <c r="M30" s="53"/>
      <c r="N30" s="54"/>
      <c r="O30" s="54"/>
      <c r="P30" s="55"/>
      <c r="Q30" s="56">
        <f t="shared" si="2"/>
        <v>194.42910197230688</v>
      </c>
      <c r="R30" s="55"/>
      <c r="S30" s="56">
        <f>1385*0.5</f>
        <v>692.5</v>
      </c>
      <c r="T30" s="55"/>
      <c r="U30" s="58">
        <f t="shared" si="3"/>
        <v>1.72134725</v>
      </c>
    </row>
    <row r="31" spans="1:21" ht="36" x14ac:dyDescent="0.2">
      <c r="A31" s="1" t="s">
        <v>105</v>
      </c>
      <c r="B31" s="92" t="s">
        <v>153</v>
      </c>
      <c r="C31" s="110" t="s">
        <v>184</v>
      </c>
      <c r="D31" s="51">
        <v>28.18</v>
      </c>
      <c r="E31" s="124">
        <f t="shared" si="0"/>
        <v>28.18</v>
      </c>
      <c r="F31" s="52"/>
      <c r="G31" s="52"/>
      <c r="H31" s="52"/>
      <c r="I31" s="52"/>
      <c r="J31" s="52"/>
      <c r="K31" s="53">
        <f t="shared" si="1"/>
        <v>28.18</v>
      </c>
      <c r="L31" s="52"/>
      <c r="M31" s="53"/>
      <c r="N31" s="54"/>
      <c r="O31" s="54"/>
      <c r="P31" s="55"/>
      <c r="Q31" s="56">
        <f t="shared" si="2"/>
        <v>122.42264221538426</v>
      </c>
      <c r="R31" s="55"/>
      <c r="S31" s="56">
        <f>2222.5*0.5</f>
        <v>1111.25</v>
      </c>
      <c r="T31" s="55"/>
      <c r="U31" s="58">
        <f t="shared" si="3"/>
        <v>2.762234125</v>
      </c>
    </row>
    <row r="32" spans="1:21" ht="36" x14ac:dyDescent="0.2">
      <c r="A32" s="1" t="s">
        <v>106</v>
      </c>
      <c r="B32" s="92" t="s">
        <v>154</v>
      </c>
      <c r="C32" s="110" t="s">
        <v>184</v>
      </c>
      <c r="D32" s="51">
        <v>28.18</v>
      </c>
      <c r="E32" s="124">
        <f t="shared" si="0"/>
        <v>28.18</v>
      </c>
      <c r="F32" s="52"/>
      <c r="G32" s="52"/>
      <c r="H32" s="52"/>
      <c r="I32" s="52"/>
      <c r="J32" s="52"/>
      <c r="K32" s="53">
        <f t="shared" si="1"/>
        <v>28.18</v>
      </c>
      <c r="L32" s="52"/>
      <c r="M32" s="53"/>
      <c r="N32" s="54"/>
      <c r="O32" s="54"/>
      <c r="P32" s="55"/>
      <c r="Q32" s="56">
        <f t="shared" si="2"/>
        <v>132.14391565016587</v>
      </c>
      <c r="R32" s="55"/>
      <c r="S32" s="56">
        <f>2059*0.5</f>
        <v>1029.5</v>
      </c>
      <c r="T32" s="55"/>
      <c r="U32" s="58">
        <f t="shared" si="3"/>
        <v>2.5590281500000001</v>
      </c>
    </row>
    <row r="33" spans="1:21" ht="36" x14ac:dyDescent="0.2">
      <c r="A33" s="1" t="s">
        <v>107</v>
      </c>
      <c r="B33" s="92" t="s">
        <v>108</v>
      </c>
      <c r="C33" s="110" t="s">
        <v>185</v>
      </c>
      <c r="D33" s="51">
        <v>78.53</v>
      </c>
      <c r="E33" s="124">
        <f t="shared" si="0"/>
        <v>78.53</v>
      </c>
      <c r="F33" s="52"/>
      <c r="G33" s="52"/>
      <c r="H33" s="52"/>
      <c r="I33" s="52"/>
      <c r="J33" s="52"/>
      <c r="K33" s="53">
        <f t="shared" si="1"/>
        <v>78.53</v>
      </c>
      <c r="L33" s="52"/>
      <c r="M33" s="53"/>
      <c r="N33" s="54"/>
      <c r="O33" s="54"/>
      <c r="P33" s="55"/>
      <c r="Q33" s="56">
        <f t="shared" si="2"/>
        <v>31.699696779563805</v>
      </c>
      <c r="R33" s="55"/>
      <c r="S33" s="56">
        <f>3986.5*3</f>
        <v>11959.5</v>
      </c>
      <c r="T33" s="55"/>
      <c r="U33" s="58">
        <f t="shared" si="3"/>
        <v>29.727729149999998</v>
      </c>
    </row>
    <row r="34" spans="1:21" ht="36" x14ac:dyDescent="0.2">
      <c r="A34" s="1" t="s">
        <v>109</v>
      </c>
      <c r="B34" s="92" t="s">
        <v>110</v>
      </c>
      <c r="C34" s="110" t="s">
        <v>186</v>
      </c>
      <c r="D34" s="51">
        <v>66.47</v>
      </c>
      <c r="E34" s="124">
        <f t="shared" si="0"/>
        <v>66.47</v>
      </c>
      <c r="F34" s="52"/>
      <c r="G34" s="52"/>
      <c r="H34" s="52"/>
      <c r="I34" s="52"/>
      <c r="J34" s="52"/>
      <c r="K34" s="53">
        <f t="shared" si="1"/>
        <v>66.47</v>
      </c>
      <c r="L34" s="52"/>
      <c r="M34" s="53"/>
      <c r="N34" s="54"/>
      <c r="O34" s="54"/>
      <c r="P34" s="55"/>
      <c r="Q34" s="56">
        <f t="shared" si="2"/>
        <v>16.963576738637336</v>
      </c>
      <c r="R34" s="55"/>
      <c r="S34" s="56">
        <f>6305.5*3</f>
        <v>18916.5</v>
      </c>
      <c r="T34" s="55"/>
      <c r="U34" s="58">
        <f t="shared" si="3"/>
        <v>47.020744050000005</v>
      </c>
    </row>
    <row r="35" spans="1:21" ht="36" x14ac:dyDescent="0.2">
      <c r="A35" s="1" t="s">
        <v>111</v>
      </c>
      <c r="B35" s="92" t="s">
        <v>112</v>
      </c>
      <c r="C35" s="110" t="s">
        <v>187</v>
      </c>
      <c r="D35" s="51">
        <v>42.33</v>
      </c>
      <c r="E35" s="124">
        <f t="shared" si="0"/>
        <v>42.33</v>
      </c>
      <c r="F35" s="52"/>
      <c r="G35" s="52"/>
      <c r="H35" s="52"/>
      <c r="I35" s="52"/>
      <c r="J35" s="52"/>
      <c r="K35" s="53">
        <f t="shared" si="1"/>
        <v>42.33</v>
      </c>
      <c r="L35" s="52"/>
      <c r="M35" s="53"/>
      <c r="N35" s="54"/>
      <c r="O35" s="54"/>
      <c r="P35" s="55"/>
      <c r="Q35" s="56">
        <f t="shared" si="2"/>
        <v>4.2748075177783633</v>
      </c>
      <c r="R35" s="55"/>
      <c r="S35" s="56">
        <f>2812*17</f>
        <v>47804</v>
      </c>
      <c r="T35" s="55"/>
      <c r="U35" s="58">
        <f t="shared" si="3"/>
        <v>118.8264028</v>
      </c>
    </row>
    <row r="36" spans="1:21" ht="36" x14ac:dyDescent="0.2">
      <c r="A36" s="1" t="s">
        <v>113</v>
      </c>
      <c r="B36" s="92" t="s">
        <v>114</v>
      </c>
      <c r="C36" s="110" t="s">
        <v>188</v>
      </c>
      <c r="D36" s="51">
        <v>27.89</v>
      </c>
      <c r="E36" s="124">
        <f t="shared" si="0"/>
        <v>27.89</v>
      </c>
      <c r="F36" s="52"/>
      <c r="G36" s="52"/>
      <c r="H36" s="52"/>
      <c r="I36" s="52"/>
      <c r="J36" s="52"/>
      <c r="K36" s="53">
        <f t="shared" si="1"/>
        <v>27.89</v>
      </c>
      <c r="L36" s="52"/>
      <c r="M36" s="53"/>
      <c r="N36" s="54"/>
      <c r="O36" s="54"/>
      <c r="P36" s="55"/>
      <c r="Q36" s="56">
        <f>D36/U36*12</f>
        <v>57.245813399584407</v>
      </c>
      <c r="R36" s="55"/>
      <c r="S36" s="56">
        <f>4704*0.5</f>
        <v>2352</v>
      </c>
      <c r="T36" s="55"/>
      <c r="U36" s="58">
        <f t="shared" si="3"/>
        <v>5.8463664</v>
      </c>
    </row>
    <row r="37" spans="1:21" ht="36" x14ac:dyDescent="0.2">
      <c r="A37" s="1" t="s">
        <v>115</v>
      </c>
      <c r="B37" s="92" t="s">
        <v>116</v>
      </c>
      <c r="C37" s="110" t="s">
        <v>189</v>
      </c>
      <c r="D37" s="51">
        <v>27.89</v>
      </c>
      <c r="E37" s="124">
        <f t="shared" si="0"/>
        <v>27.89</v>
      </c>
      <c r="F37" s="52"/>
      <c r="G37" s="52"/>
      <c r="H37" s="52"/>
      <c r="I37" s="52"/>
      <c r="J37" s="52"/>
      <c r="K37" s="53">
        <f t="shared" si="1"/>
        <v>27.89</v>
      </c>
      <c r="L37" s="52"/>
      <c r="M37" s="53"/>
      <c r="N37" s="54"/>
      <c r="O37" s="54"/>
      <c r="P37" s="55"/>
      <c r="Q37" s="56">
        <f t="shared" si="2"/>
        <v>42.618391427023035</v>
      </c>
      <c r="R37" s="55"/>
      <c r="S37" s="56">
        <f>6318.5*0.5</f>
        <v>3159.25</v>
      </c>
      <c r="T37" s="55"/>
      <c r="U37" s="58">
        <f t="shared" si="3"/>
        <v>7.8529477249999999</v>
      </c>
    </row>
    <row r="38" spans="1:21" ht="36" x14ac:dyDescent="0.2">
      <c r="A38" s="1" t="s">
        <v>117</v>
      </c>
      <c r="B38" s="92" t="s">
        <v>118</v>
      </c>
      <c r="C38" s="110" t="s">
        <v>183</v>
      </c>
      <c r="D38" s="51">
        <v>27.89</v>
      </c>
      <c r="E38" s="124">
        <f t="shared" si="0"/>
        <v>27.89</v>
      </c>
      <c r="F38" s="52"/>
      <c r="G38" s="52"/>
      <c r="H38" s="52"/>
      <c r="I38" s="52"/>
      <c r="J38" s="52"/>
      <c r="K38" s="53">
        <f t="shared" si="1"/>
        <v>27.89</v>
      </c>
      <c r="L38" s="52"/>
      <c r="M38" s="53"/>
      <c r="N38" s="54"/>
      <c r="O38" s="54"/>
      <c r="P38" s="55"/>
      <c r="Q38" s="56">
        <f t="shared" si="2"/>
        <v>82.678632555003077</v>
      </c>
      <c r="R38" s="55"/>
      <c r="S38" s="56">
        <f>3257*0.5</f>
        <v>1628.5</v>
      </c>
      <c r="T38" s="55"/>
      <c r="U38" s="58">
        <f t="shared" si="3"/>
        <v>4.04796245</v>
      </c>
    </row>
    <row r="39" spans="1:21" ht="36" x14ac:dyDescent="0.2">
      <c r="A39" s="1" t="s">
        <v>119</v>
      </c>
      <c r="B39" s="92" t="s">
        <v>120</v>
      </c>
      <c r="C39" s="110" t="s">
        <v>190</v>
      </c>
      <c r="D39" s="51">
        <v>95.66</v>
      </c>
      <c r="E39" s="124">
        <f t="shared" si="0"/>
        <v>95.66</v>
      </c>
      <c r="F39" s="52"/>
      <c r="G39" s="52"/>
      <c r="H39" s="52"/>
      <c r="I39" s="52"/>
      <c r="J39" s="52"/>
      <c r="K39" s="53">
        <f t="shared" si="1"/>
        <v>95.66</v>
      </c>
      <c r="L39" s="52"/>
      <c r="M39" s="53"/>
      <c r="N39" s="54"/>
      <c r="O39" s="54"/>
      <c r="P39" s="55"/>
      <c r="Q39" s="56">
        <f t="shared" si="2"/>
        <v>130.78718511175342</v>
      </c>
      <c r="R39" s="55"/>
      <c r="S39" s="56">
        <f>3531*1</f>
        <v>3531</v>
      </c>
      <c r="T39" s="55"/>
      <c r="U39" s="58">
        <f t="shared" si="3"/>
        <v>8.7770066999999994</v>
      </c>
    </row>
    <row r="40" spans="1:21" ht="36" x14ac:dyDescent="0.2">
      <c r="A40" s="1" t="s">
        <v>121</v>
      </c>
      <c r="B40" s="92" t="s">
        <v>122</v>
      </c>
      <c r="C40" s="110" t="s">
        <v>191</v>
      </c>
      <c r="D40" s="51">
        <v>89.59</v>
      </c>
      <c r="E40" s="124">
        <f t="shared" si="0"/>
        <v>89.59</v>
      </c>
      <c r="F40" s="52"/>
      <c r="G40" s="52"/>
      <c r="H40" s="52"/>
      <c r="I40" s="52"/>
      <c r="J40" s="52"/>
      <c r="K40" s="53">
        <f t="shared" si="1"/>
        <v>89.59</v>
      </c>
      <c r="L40" s="52"/>
      <c r="M40" s="53"/>
      <c r="N40" s="54"/>
      <c r="O40" s="54"/>
      <c r="P40" s="55"/>
      <c r="Q40" s="56">
        <f t="shared" si="2"/>
        <v>188.16877700332788</v>
      </c>
      <c r="R40" s="55"/>
      <c r="S40" s="56">
        <f>2298.5*1</f>
        <v>2298.5</v>
      </c>
      <c r="T40" s="55"/>
      <c r="U40" s="58">
        <f t="shared" si="3"/>
        <v>5.71338145</v>
      </c>
    </row>
    <row r="41" spans="1:21" ht="36" x14ac:dyDescent="0.2">
      <c r="A41" s="1" t="s">
        <v>123</v>
      </c>
      <c r="B41" s="92" t="s">
        <v>124</v>
      </c>
      <c r="C41" s="110" t="s">
        <v>192</v>
      </c>
      <c r="D41" s="51">
        <v>89.59</v>
      </c>
      <c r="E41" s="124">
        <f t="shared" si="0"/>
        <v>89.59</v>
      </c>
      <c r="F41" s="52"/>
      <c r="G41" s="52"/>
      <c r="H41" s="52"/>
      <c r="I41" s="52"/>
      <c r="J41" s="52"/>
      <c r="K41" s="53">
        <f t="shared" si="1"/>
        <v>89.59</v>
      </c>
      <c r="L41" s="52"/>
      <c r="M41" s="53"/>
      <c r="N41" s="54"/>
      <c r="O41" s="54"/>
      <c r="P41" s="55"/>
      <c r="Q41" s="56">
        <f t="shared" si="2"/>
        <v>181.80156954272766</v>
      </c>
      <c r="R41" s="55"/>
      <c r="S41" s="56">
        <f>2379*1</f>
        <v>2379</v>
      </c>
      <c r="T41" s="55"/>
      <c r="U41" s="58">
        <f t="shared" si="3"/>
        <v>5.9134802999999998</v>
      </c>
    </row>
    <row r="42" spans="1:21" ht="36" x14ac:dyDescent="0.2">
      <c r="A42" s="1" t="s">
        <v>125</v>
      </c>
      <c r="B42" s="92" t="s">
        <v>126</v>
      </c>
      <c r="C42" s="110" t="s">
        <v>193</v>
      </c>
      <c r="D42" s="51">
        <v>109.9</v>
      </c>
      <c r="E42" s="124">
        <f t="shared" si="0"/>
        <v>109.9</v>
      </c>
      <c r="F42" s="52"/>
      <c r="G42" s="52"/>
      <c r="H42" s="52"/>
      <c r="I42" s="52"/>
      <c r="J42" s="52"/>
      <c r="K42" s="53">
        <f t="shared" si="1"/>
        <v>109.9</v>
      </c>
      <c r="L42" s="52"/>
      <c r="M42" s="53"/>
      <c r="N42" s="54"/>
      <c r="O42" s="54"/>
      <c r="P42" s="55"/>
      <c r="Q42" s="56">
        <f t="shared" si="2"/>
        <v>9.8498955388254643</v>
      </c>
      <c r="R42" s="55"/>
      <c r="S42" s="56">
        <f>6733*8</f>
        <v>53864</v>
      </c>
      <c r="T42" s="55"/>
      <c r="U42" s="58">
        <f t="shared" si="3"/>
        <v>133.88974480000002</v>
      </c>
    </row>
    <row r="43" spans="1:21" ht="36" x14ac:dyDescent="0.2">
      <c r="A43" s="1" t="s">
        <v>127</v>
      </c>
      <c r="B43" s="92" t="s">
        <v>128</v>
      </c>
      <c r="C43" s="110" t="s">
        <v>194</v>
      </c>
      <c r="D43" s="51">
        <v>119.99</v>
      </c>
      <c r="E43" s="124">
        <f t="shared" si="0"/>
        <v>119.99</v>
      </c>
      <c r="F43" s="52"/>
      <c r="G43" s="52"/>
      <c r="H43" s="52"/>
      <c r="I43" s="52"/>
      <c r="J43" s="52"/>
      <c r="K43" s="53">
        <f t="shared" si="1"/>
        <v>119.99</v>
      </c>
      <c r="L43" s="52"/>
      <c r="M43" s="53"/>
      <c r="N43" s="54"/>
      <c r="O43" s="54"/>
      <c r="P43" s="55"/>
      <c r="Q43" s="56">
        <f t="shared" si="2"/>
        <v>12.493861575295497</v>
      </c>
      <c r="R43" s="55"/>
      <c r="S43" s="56">
        <f>5795.5*8</f>
        <v>46364</v>
      </c>
      <c r="T43" s="55"/>
      <c r="U43" s="58">
        <f t="shared" si="3"/>
        <v>115.2469948</v>
      </c>
    </row>
    <row r="44" spans="1:21" ht="36" x14ac:dyDescent="0.2">
      <c r="A44" s="1" t="s">
        <v>129</v>
      </c>
      <c r="B44" s="92" t="s">
        <v>130</v>
      </c>
      <c r="C44" s="110" t="s">
        <v>176</v>
      </c>
      <c r="D44" s="51">
        <v>91.62</v>
      </c>
      <c r="E44" s="124">
        <f t="shared" si="0"/>
        <v>91.62</v>
      </c>
      <c r="F44" s="52"/>
      <c r="G44" s="52"/>
      <c r="H44" s="52"/>
      <c r="I44" s="52"/>
      <c r="J44" s="52"/>
      <c r="K44" s="53">
        <f t="shared" si="1"/>
        <v>91.62</v>
      </c>
      <c r="L44" s="52"/>
      <c r="M44" s="53"/>
      <c r="N44" s="54"/>
      <c r="O44" s="54"/>
      <c r="P44" s="55"/>
      <c r="Q44" s="56">
        <f t="shared" si="2"/>
        <v>8.4625140436859532</v>
      </c>
      <c r="R44" s="55"/>
      <c r="S44" s="56">
        <f>3074.5*17</f>
        <v>52266.5</v>
      </c>
      <c r="T44" s="55"/>
      <c r="U44" s="58">
        <f t="shared" si="3"/>
        <v>129.91883905</v>
      </c>
    </row>
    <row r="45" spans="1:21" ht="36" customHeight="1" x14ac:dyDescent="0.2">
      <c r="A45" s="1" t="s">
        <v>131</v>
      </c>
      <c r="B45" s="92" t="s">
        <v>132</v>
      </c>
      <c r="C45" s="110" t="s">
        <v>202</v>
      </c>
      <c r="D45" s="51">
        <v>245.16</v>
      </c>
      <c r="E45" s="124">
        <f t="shared" si="0"/>
        <v>245.16</v>
      </c>
      <c r="F45" s="52"/>
      <c r="G45" s="52"/>
      <c r="H45" s="52"/>
      <c r="I45" s="52"/>
      <c r="J45" s="52"/>
      <c r="K45" s="53">
        <f t="shared" si="1"/>
        <v>245.16</v>
      </c>
      <c r="L45" s="52"/>
      <c r="M45" s="53"/>
      <c r="N45" s="54"/>
      <c r="O45" s="54"/>
      <c r="P45" s="55"/>
      <c r="Q45" s="56">
        <f t="shared" si="2"/>
        <v>30.398567740903768</v>
      </c>
      <c r="R45" s="55"/>
      <c r="S45" s="56">
        <f>4326*9</f>
        <v>38934</v>
      </c>
      <c r="T45" s="55"/>
      <c r="U45" s="58">
        <f t="shared" si="3"/>
        <v>96.778243799999998</v>
      </c>
    </row>
    <row r="46" spans="1:21" ht="36" customHeight="1" x14ac:dyDescent="0.2">
      <c r="A46" s="1" t="s">
        <v>133</v>
      </c>
      <c r="B46" s="93" t="s">
        <v>134</v>
      </c>
      <c r="C46" s="110" t="s">
        <v>175</v>
      </c>
      <c r="D46" s="51">
        <v>137.66</v>
      </c>
      <c r="E46" s="124">
        <f t="shared" si="0"/>
        <v>137.66</v>
      </c>
      <c r="F46" s="52"/>
      <c r="G46" s="52"/>
      <c r="H46" s="52"/>
      <c r="I46" s="52"/>
      <c r="J46" s="52"/>
      <c r="K46" s="53">
        <f t="shared" si="1"/>
        <v>137.66</v>
      </c>
      <c r="L46" s="52"/>
      <c r="M46" s="53"/>
      <c r="N46" s="54"/>
      <c r="O46" s="54"/>
      <c r="P46" s="55"/>
      <c r="Q46" s="56">
        <f t="shared" si="2"/>
        <v>35.345672620220334</v>
      </c>
      <c r="R46" s="55"/>
      <c r="S46" s="56">
        <f>1343*14</f>
        <v>18802</v>
      </c>
      <c r="T46" s="55"/>
      <c r="U46" s="58">
        <f t="shared" si="3"/>
        <v>46.736131399999998</v>
      </c>
    </row>
    <row r="47" spans="1:21" ht="27" customHeight="1" x14ac:dyDescent="0.2">
      <c r="A47" s="1" t="s">
        <v>135</v>
      </c>
      <c r="B47" s="93" t="s">
        <v>136</v>
      </c>
      <c r="C47" s="110" t="s">
        <v>174</v>
      </c>
      <c r="D47" s="51">
        <v>245.16</v>
      </c>
      <c r="E47" s="124">
        <f t="shared" si="0"/>
        <v>245.16</v>
      </c>
      <c r="F47" s="52"/>
      <c r="G47" s="52"/>
      <c r="H47" s="52"/>
      <c r="I47" s="52"/>
      <c r="J47" s="52"/>
      <c r="K47" s="53">
        <f t="shared" si="1"/>
        <v>245.16</v>
      </c>
      <c r="L47" s="52"/>
      <c r="M47" s="53"/>
      <c r="N47" s="54"/>
      <c r="O47" s="54"/>
      <c r="P47" s="55"/>
      <c r="Q47" s="56">
        <f t="shared" si="2"/>
        <v>23.33703709798575</v>
      </c>
      <c r="R47" s="55"/>
      <c r="S47" s="56">
        <f>5635*9</f>
        <v>50715</v>
      </c>
      <c r="T47" s="55"/>
      <c r="U47" s="58">
        <f t="shared" si="3"/>
        <v>126.0622755</v>
      </c>
    </row>
    <row r="48" spans="1:21" ht="86.25" customHeight="1" x14ac:dyDescent="0.2">
      <c r="A48" s="109" t="s">
        <v>163</v>
      </c>
      <c r="B48" s="130" t="s">
        <v>204</v>
      </c>
      <c r="C48" s="110" t="s">
        <v>201</v>
      </c>
      <c r="D48" s="51">
        <v>131.44999999999999</v>
      </c>
      <c r="E48" s="124" t="s">
        <v>195</v>
      </c>
      <c r="F48" s="53"/>
      <c r="G48" s="53"/>
      <c r="H48" s="53"/>
      <c r="I48" s="53">
        <v>131.44999999999999</v>
      </c>
      <c r="J48" s="52"/>
      <c r="K48" s="53">
        <v>131.44999999999999</v>
      </c>
      <c r="L48" s="52"/>
      <c r="M48" s="53"/>
      <c r="N48" s="54"/>
      <c r="O48" s="54"/>
      <c r="P48" s="55"/>
      <c r="Q48" s="56" t="s">
        <v>195</v>
      </c>
      <c r="R48" s="55"/>
      <c r="S48" s="56" t="s">
        <v>195</v>
      </c>
      <c r="T48" s="55"/>
      <c r="U48" s="58" t="s">
        <v>195</v>
      </c>
    </row>
    <row r="49" spans="1:22" ht="13.5" customHeight="1" x14ac:dyDescent="0.2">
      <c r="A49" s="109" t="s">
        <v>164</v>
      </c>
      <c r="B49" s="118" t="s">
        <v>165</v>
      </c>
      <c r="C49" s="110" t="s">
        <v>166</v>
      </c>
      <c r="D49" s="51">
        <v>25.58</v>
      </c>
      <c r="E49" s="51" t="s">
        <v>195</v>
      </c>
      <c r="F49" s="52"/>
      <c r="G49" s="52"/>
      <c r="H49" s="52"/>
      <c r="I49" s="53">
        <v>25.58</v>
      </c>
      <c r="J49" s="52"/>
      <c r="K49" s="53">
        <v>25.58</v>
      </c>
      <c r="L49" s="52"/>
      <c r="M49" s="53"/>
      <c r="N49" s="54"/>
      <c r="O49" s="54"/>
      <c r="P49" s="55"/>
      <c r="Q49" s="56" t="s">
        <v>195</v>
      </c>
      <c r="R49" s="55"/>
      <c r="S49" s="56" t="s">
        <v>195</v>
      </c>
      <c r="T49" s="55"/>
      <c r="U49" s="58" t="s">
        <v>195</v>
      </c>
    </row>
    <row r="50" spans="1:22" ht="12.75" customHeight="1" x14ac:dyDescent="0.2">
      <c r="A50" s="135" t="s">
        <v>52</v>
      </c>
      <c r="B50" s="136"/>
      <c r="C50" s="137"/>
      <c r="D50" s="51">
        <f>SUM(D24:D49)</f>
        <v>2054.63</v>
      </c>
      <c r="E50" s="51">
        <f>SUM(E24:E48)</f>
        <v>1897.6000000000001</v>
      </c>
      <c r="F50" s="57"/>
      <c r="G50" s="57"/>
      <c r="H50" s="57"/>
      <c r="I50" s="51">
        <f>SUM(I48:I49)</f>
        <v>157.02999999999997</v>
      </c>
      <c r="J50" s="57"/>
      <c r="K50" s="51">
        <f>SUM(K24:K49)</f>
        <v>2054.63</v>
      </c>
      <c r="L50" s="57"/>
      <c r="M50" s="51"/>
      <c r="N50" s="54"/>
      <c r="O50" s="54"/>
      <c r="P50" s="57"/>
      <c r="Q50" s="68"/>
      <c r="R50" s="57"/>
      <c r="S50" s="68">
        <f>SUM(S24:S47)</f>
        <v>422826.25</v>
      </c>
      <c r="T50" s="57"/>
      <c r="U50" s="51">
        <f>SUM(U24:U47)</f>
        <v>1051.019209625</v>
      </c>
    </row>
    <row r="51" spans="1:22" ht="12.75" customHeight="1" x14ac:dyDescent="0.2">
      <c r="A51" s="1" t="s">
        <v>25</v>
      </c>
      <c r="B51" s="153" t="s">
        <v>33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5"/>
    </row>
    <row r="52" spans="1:22" ht="12.75" customHeight="1" x14ac:dyDescent="0.2">
      <c r="A52" s="1" t="s">
        <v>161</v>
      </c>
      <c r="B52" s="93" t="s">
        <v>137</v>
      </c>
      <c r="C52" s="50" t="s">
        <v>138</v>
      </c>
      <c r="D52" s="51">
        <v>225</v>
      </c>
      <c r="E52" s="51">
        <f t="shared" ref="E52" si="4">D52</f>
        <v>225</v>
      </c>
      <c r="F52" s="52"/>
      <c r="G52" s="52"/>
      <c r="H52" s="52"/>
      <c r="I52" s="52"/>
      <c r="J52" s="52"/>
      <c r="K52" s="53">
        <f t="shared" ref="K52" si="5">D52</f>
        <v>225</v>
      </c>
      <c r="L52" s="60"/>
      <c r="M52" s="60"/>
      <c r="N52" s="60"/>
      <c r="O52" s="60"/>
      <c r="P52" s="60"/>
      <c r="Q52" s="56" t="s">
        <v>195</v>
      </c>
      <c r="R52" s="61"/>
      <c r="S52" s="57" t="s">
        <v>195</v>
      </c>
      <c r="T52" s="62"/>
      <c r="U52" s="58" t="s">
        <v>195</v>
      </c>
    </row>
    <row r="53" spans="1:22" ht="12.75" customHeight="1" x14ac:dyDescent="0.2">
      <c r="A53" s="203" t="s">
        <v>53</v>
      </c>
      <c r="B53" s="204"/>
      <c r="C53" s="205"/>
      <c r="D53" s="51">
        <f>D52</f>
        <v>225</v>
      </c>
      <c r="E53" s="51">
        <f>E52</f>
        <v>225</v>
      </c>
      <c r="F53" s="57"/>
      <c r="G53" s="57"/>
      <c r="H53" s="57"/>
      <c r="I53" s="57"/>
      <c r="J53" s="57"/>
      <c r="K53" s="51">
        <f>K52</f>
        <v>225</v>
      </c>
      <c r="L53" s="60"/>
      <c r="M53" s="60"/>
      <c r="N53" s="60"/>
      <c r="O53" s="60"/>
      <c r="P53" s="60"/>
      <c r="Q53" s="55"/>
      <c r="R53" s="61"/>
      <c r="S53" s="55"/>
      <c r="T53" s="62"/>
      <c r="U53" s="63"/>
    </row>
    <row r="54" spans="1:22" ht="14.25" customHeight="1" x14ac:dyDescent="0.2">
      <c r="A54" s="1" t="s">
        <v>51</v>
      </c>
      <c r="B54" s="144" t="s">
        <v>34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6"/>
    </row>
    <row r="55" spans="1:22" ht="13.5" customHeight="1" x14ac:dyDescent="0.2">
      <c r="A55" s="140" t="s">
        <v>54</v>
      </c>
      <c r="B55" s="140"/>
      <c r="C55" s="140"/>
      <c r="D55" s="105"/>
      <c r="E55" s="105"/>
      <c r="F55" s="105"/>
      <c r="G55" s="105"/>
      <c r="H55" s="105"/>
      <c r="I55" s="105"/>
      <c r="J55" s="98"/>
      <c r="K55" s="105"/>
      <c r="L55" s="105"/>
      <c r="M55" s="3"/>
      <c r="N55" s="19"/>
      <c r="O55" s="20"/>
      <c r="P55" s="105"/>
      <c r="Q55" s="105"/>
      <c r="R55" s="105"/>
      <c r="S55" s="105"/>
      <c r="T55" s="99"/>
      <c r="U55" s="105"/>
      <c r="V55" s="21"/>
    </row>
    <row r="56" spans="1:22" x14ac:dyDescent="0.2">
      <c r="A56" s="1" t="s">
        <v>55</v>
      </c>
      <c r="B56" s="144" t="s">
        <v>83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6"/>
    </row>
    <row r="57" spans="1:22" ht="61.5" customHeight="1" x14ac:dyDescent="0.2">
      <c r="A57" s="108" t="s">
        <v>167</v>
      </c>
      <c r="B57" s="132" t="s">
        <v>168</v>
      </c>
      <c r="C57" s="110" t="s">
        <v>209</v>
      </c>
      <c r="D57" s="127">
        <f>166.82+44</f>
        <v>210.82</v>
      </c>
      <c r="E57" s="73"/>
      <c r="F57" s="73"/>
      <c r="G57" s="73"/>
      <c r="H57" s="73"/>
      <c r="I57" s="73">
        <v>210.82</v>
      </c>
      <c r="J57" s="73"/>
      <c r="K57" s="73">
        <v>210.82</v>
      </c>
      <c r="L57" s="73" t="s">
        <v>195</v>
      </c>
      <c r="M57" s="73"/>
      <c r="N57" s="73"/>
      <c r="O57" s="73"/>
      <c r="P57" s="73"/>
      <c r="Q57" s="73" t="s">
        <v>195</v>
      </c>
      <c r="R57" s="73"/>
      <c r="S57" s="73" t="s">
        <v>195</v>
      </c>
      <c r="T57" s="73"/>
      <c r="U57" s="73" t="s">
        <v>195</v>
      </c>
    </row>
    <row r="58" spans="1:22" ht="36" customHeight="1" x14ac:dyDescent="0.2">
      <c r="A58" s="108" t="s">
        <v>169</v>
      </c>
      <c r="B58" s="132" t="s">
        <v>196</v>
      </c>
      <c r="C58" s="110" t="s">
        <v>210</v>
      </c>
      <c r="D58" s="74">
        <f>211.97+29.51</f>
        <v>241.48</v>
      </c>
      <c r="E58" s="62"/>
      <c r="F58" s="62"/>
      <c r="G58" s="62"/>
      <c r="H58" s="62"/>
      <c r="I58" s="62">
        <v>241.48</v>
      </c>
      <c r="J58" s="62"/>
      <c r="K58" s="62">
        <v>241.48</v>
      </c>
      <c r="L58" s="62" t="s">
        <v>195</v>
      </c>
      <c r="M58" s="62"/>
      <c r="N58" s="62"/>
      <c r="O58" s="62"/>
      <c r="P58" s="62"/>
      <c r="Q58" s="62" t="s">
        <v>195</v>
      </c>
      <c r="R58" s="62"/>
      <c r="S58" s="62" t="s">
        <v>195</v>
      </c>
      <c r="T58" s="62"/>
      <c r="U58" s="62" t="s">
        <v>195</v>
      </c>
    </row>
    <row r="59" spans="1:22" ht="15" customHeight="1" x14ac:dyDescent="0.2">
      <c r="A59" s="135" t="s">
        <v>57</v>
      </c>
      <c r="B59" s="136"/>
      <c r="C59" s="137"/>
      <c r="D59" s="125">
        <f>D57+D58</f>
        <v>452.29999999999995</v>
      </c>
      <c r="E59" s="125"/>
      <c r="F59" s="62"/>
      <c r="G59" s="62"/>
      <c r="H59" s="62"/>
      <c r="I59" s="125">
        <f>I57+I58</f>
        <v>452.29999999999995</v>
      </c>
      <c r="J59" s="62"/>
      <c r="K59" s="125">
        <f>K57+K58</f>
        <v>452.29999999999995</v>
      </c>
      <c r="L59" s="125"/>
      <c r="M59" s="74"/>
      <c r="N59" s="61"/>
      <c r="O59" s="61"/>
      <c r="P59" s="62"/>
      <c r="Q59" s="126"/>
      <c r="R59" s="62"/>
      <c r="S59" s="55"/>
      <c r="T59" s="62"/>
      <c r="U59" s="127"/>
    </row>
    <row r="60" spans="1:22" x14ac:dyDescent="0.2">
      <c r="A60" s="1" t="s">
        <v>73</v>
      </c>
      <c r="B60" s="144" t="s">
        <v>68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6"/>
    </row>
    <row r="61" spans="1:22" s="14" customFormat="1" x14ac:dyDescent="0.2">
      <c r="A61" s="140" t="s">
        <v>58</v>
      </c>
      <c r="B61" s="140"/>
      <c r="C61" s="140"/>
      <c r="D61" s="105"/>
      <c r="E61" s="105"/>
      <c r="F61" s="105"/>
      <c r="G61" s="105"/>
      <c r="H61" s="105"/>
      <c r="I61" s="105"/>
      <c r="J61" s="105"/>
      <c r="K61" s="105"/>
      <c r="L61" s="105"/>
      <c r="M61" s="3"/>
      <c r="N61" s="3"/>
      <c r="O61" s="3"/>
      <c r="P61" s="105"/>
      <c r="Q61" s="105"/>
      <c r="R61" s="105"/>
      <c r="S61" s="105"/>
      <c r="T61" s="105"/>
      <c r="U61" s="105"/>
    </row>
    <row r="62" spans="1:22" s="14" customFormat="1" ht="13.5" customHeight="1" x14ac:dyDescent="0.2">
      <c r="A62" s="1" t="s">
        <v>56</v>
      </c>
      <c r="B62" s="156" t="s">
        <v>72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</row>
    <row r="63" spans="1:22" s="14" customFormat="1" ht="13.5" customHeight="1" x14ac:dyDescent="0.2">
      <c r="A63" s="202" t="s">
        <v>59</v>
      </c>
      <c r="B63" s="136"/>
      <c r="C63" s="137"/>
      <c r="D63" s="105"/>
      <c r="E63" s="105"/>
      <c r="F63" s="105"/>
      <c r="G63" s="105"/>
      <c r="H63" s="105"/>
      <c r="I63" s="105"/>
      <c r="J63" s="105"/>
      <c r="K63" s="105"/>
      <c r="L63" s="105"/>
      <c r="M63" s="3"/>
      <c r="N63" s="3"/>
      <c r="O63" s="3"/>
      <c r="P63" s="105"/>
      <c r="Q63" s="105"/>
      <c r="R63" s="105"/>
      <c r="S63" s="105"/>
      <c r="T63" s="105"/>
      <c r="U63" s="105"/>
    </row>
    <row r="64" spans="1:22" ht="15.75" customHeight="1" x14ac:dyDescent="0.2">
      <c r="A64" s="2" t="s">
        <v>74</v>
      </c>
      <c r="B64" s="144" t="s">
        <v>35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6"/>
    </row>
    <row r="65" spans="1:21" ht="14.25" customHeight="1" x14ac:dyDescent="0.2">
      <c r="A65" s="135" t="s">
        <v>75</v>
      </c>
      <c r="B65" s="136"/>
      <c r="C65" s="137"/>
      <c r="D65" s="105"/>
      <c r="E65" s="105"/>
      <c r="F65" s="105"/>
      <c r="G65" s="105"/>
      <c r="H65" s="105"/>
      <c r="I65" s="105"/>
      <c r="J65" s="105"/>
      <c r="K65" s="105"/>
      <c r="L65" s="105"/>
      <c r="M65" s="3"/>
      <c r="N65" s="3"/>
      <c r="O65" s="3"/>
      <c r="P65" s="105"/>
      <c r="Q65" s="105"/>
      <c r="R65" s="105"/>
      <c r="S65" s="105"/>
      <c r="T65" s="105"/>
      <c r="U65" s="105"/>
    </row>
    <row r="66" spans="1:21" ht="14.25" customHeight="1" x14ac:dyDescent="0.2">
      <c r="A66" s="1" t="s">
        <v>76</v>
      </c>
      <c r="B66" s="144" t="s">
        <v>36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6"/>
    </row>
    <row r="67" spans="1:21" ht="15" customHeight="1" x14ac:dyDescent="0.2">
      <c r="A67" s="135" t="s">
        <v>77</v>
      </c>
      <c r="B67" s="136"/>
      <c r="C67" s="137"/>
      <c r="D67" s="105"/>
      <c r="E67" s="105"/>
      <c r="F67" s="105"/>
      <c r="G67" s="105"/>
      <c r="H67" s="105"/>
      <c r="I67" s="105"/>
      <c r="J67" s="105"/>
      <c r="K67" s="105"/>
      <c r="L67" s="105"/>
      <c r="M67" s="3"/>
      <c r="N67" s="3"/>
      <c r="O67" s="3"/>
      <c r="P67" s="105"/>
      <c r="Q67" s="105"/>
      <c r="R67" s="105"/>
      <c r="S67" s="105"/>
      <c r="T67" s="105"/>
      <c r="U67" s="105"/>
    </row>
    <row r="68" spans="1:21" ht="14.25" customHeight="1" x14ac:dyDescent="0.2">
      <c r="A68" s="135" t="s">
        <v>40</v>
      </c>
      <c r="B68" s="136"/>
      <c r="C68" s="137"/>
      <c r="D68" s="41">
        <f>D50+D53+D59</f>
        <v>2731.9300000000003</v>
      </c>
      <c r="E68" s="41">
        <f>E50+E53+E59</f>
        <v>2122.6000000000004</v>
      </c>
      <c r="F68" s="42"/>
      <c r="G68" s="42"/>
      <c r="H68" s="42"/>
      <c r="I68" s="41">
        <f>I50+I53+I59</f>
        <v>609.32999999999993</v>
      </c>
      <c r="J68" s="42"/>
      <c r="K68" s="41">
        <f>K50+K53+K59</f>
        <v>2731.9300000000003</v>
      </c>
      <c r="L68" s="41">
        <f>L50+L53+L59</f>
        <v>0</v>
      </c>
      <c r="M68" s="26"/>
      <c r="N68" s="3"/>
      <c r="O68" s="3"/>
      <c r="P68" s="105"/>
      <c r="Q68" s="68"/>
      <c r="R68" s="27"/>
      <c r="S68" s="43">
        <f>S50+S53</f>
        <v>422826.25</v>
      </c>
      <c r="T68" s="27"/>
      <c r="U68" s="41">
        <f>U50+U53</f>
        <v>1051.019209625</v>
      </c>
    </row>
    <row r="69" spans="1:21" ht="14.25" customHeight="1" x14ac:dyDescent="0.2">
      <c r="A69" s="104" t="s">
        <v>38</v>
      </c>
      <c r="B69" s="135" t="s">
        <v>9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7"/>
    </row>
    <row r="70" spans="1:21" ht="10.5" customHeight="1" x14ac:dyDescent="0.2">
      <c r="A70" s="135" t="s">
        <v>60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7"/>
    </row>
    <row r="71" spans="1:21" x14ac:dyDescent="0.2">
      <c r="A71" s="2" t="s">
        <v>61</v>
      </c>
      <c r="B71" s="139" t="s">
        <v>21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ht="23.25" customHeight="1" x14ac:dyDescent="0.2">
      <c r="A72" s="1" t="s">
        <v>139</v>
      </c>
      <c r="B72" s="93" t="s">
        <v>149</v>
      </c>
      <c r="C72" s="110" t="s">
        <v>140</v>
      </c>
      <c r="D72" s="128">
        <v>301.35000000000002</v>
      </c>
      <c r="E72" s="64">
        <f>D72</f>
        <v>301.35000000000002</v>
      </c>
      <c r="F72" s="64"/>
      <c r="G72" s="64"/>
      <c r="H72" s="64"/>
      <c r="I72" s="64"/>
      <c r="J72" s="64"/>
      <c r="K72" s="64">
        <f>E72</f>
        <v>301.35000000000002</v>
      </c>
      <c r="L72" s="64"/>
      <c r="M72" s="64"/>
      <c r="N72" s="64"/>
      <c r="O72" s="64"/>
      <c r="P72" s="64"/>
      <c r="Q72" s="65">
        <f t="shared" ref="Q72:Q76" si="6">D72/U72*12</f>
        <v>39.560867857540565</v>
      </c>
      <c r="R72" s="64"/>
      <c r="S72" s="66">
        <f>23*547.5+53*456.25</f>
        <v>36773.75</v>
      </c>
      <c r="T72" s="64"/>
      <c r="U72" s="67">
        <f t="shared" ref="U72:U75" si="7">S72*2.4857/1000</f>
        <v>91.408510374999992</v>
      </c>
    </row>
    <row r="73" spans="1:21" ht="27.75" customHeight="1" x14ac:dyDescent="0.2">
      <c r="A73" s="1" t="s">
        <v>141</v>
      </c>
      <c r="B73" s="93" t="s">
        <v>142</v>
      </c>
      <c r="C73" s="110" t="s">
        <v>140</v>
      </c>
      <c r="D73" s="128">
        <v>627.33000000000004</v>
      </c>
      <c r="E73" s="64">
        <f t="shared" ref="E73:E75" si="8">D73</f>
        <v>627.33000000000004</v>
      </c>
      <c r="F73" s="64"/>
      <c r="G73" s="64"/>
      <c r="H73" s="64"/>
      <c r="I73" s="64"/>
      <c r="J73" s="64"/>
      <c r="K73" s="64">
        <f t="shared" ref="K73:K75" si="9">E73</f>
        <v>627.33000000000004</v>
      </c>
      <c r="L73" s="64"/>
      <c r="M73" s="64"/>
      <c r="N73" s="64"/>
      <c r="O73" s="64"/>
      <c r="P73" s="64"/>
      <c r="Q73" s="65">
        <f t="shared" si="6"/>
        <v>69.143996812452158</v>
      </c>
      <c r="R73" s="64"/>
      <c r="S73" s="66">
        <f>10*1460+10*2920</f>
        <v>43800</v>
      </c>
      <c r="T73" s="64"/>
      <c r="U73" s="67">
        <f t="shared" si="7"/>
        <v>108.87366</v>
      </c>
    </row>
    <row r="74" spans="1:21" ht="21.75" customHeight="1" x14ac:dyDescent="0.2">
      <c r="A74" s="1" t="s">
        <v>143</v>
      </c>
      <c r="B74" s="93" t="s">
        <v>144</v>
      </c>
      <c r="C74" s="110" t="s">
        <v>145</v>
      </c>
      <c r="D74" s="128">
        <v>150.66999999999999</v>
      </c>
      <c r="E74" s="64">
        <f t="shared" si="8"/>
        <v>150.66999999999999</v>
      </c>
      <c r="F74" s="64"/>
      <c r="G74" s="64"/>
      <c r="H74" s="64"/>
      <c r="I74" s="64"/>
      <c r="J74" s="64"/>
      <c r="K74" s="64">
        <f t="shared" si="9"/>
        <v>150.66999999999999</v>
      </c>
      <c r="L74" s="64"/>
      <c r="M74" s="64"/>
      <c r="N74" s="64"/>
      <c r="O74" s="64"/>
      <c r="P74" s="64"/>
      <c r="Q74" s="65">
        <f t="shared" si="6"/>
        <v>9.4000593708756384</v>
      </c>
      <c r="R74" s="64"/>
      <c r="S74" s="66">
        <f>53*1460</f>
        <v>77380</v>
      </c>
      <c r="T74" s="64"/>
      <c r="U74" s="67">
        <f t="shared" si="7"/>
        <v>192.34346600000001</v>
      </c>
    </row>
    <row r="75" spans="1:21" ht="24.75" customHeight="1" x14ac:dyDescent="0.2">
      <c r="A75" s="1" t="s">
        <v>23</v>
      </c>
      <c r="B75" s="93" t="s">
        <v>150</v>
      </c>
      <c r="C75" s="110" t="s">
        <v>145</v>
      </c>
      <c r="D75" s="128">
        <v>386.53</v>
      </c>
      <c r="E75" s="64">
        <f t="shared" si="8"/>
        <v>386.53</v>
      </c>
      <c r="F75" s="64"/>
      <c r="G75" s="64"/>
      <c r="H75" s="64"/>
      <c r="I75" s="64"/>
      <c r="J75" s="64"/>
      <c r="K75" s="64">
        <f t="shared" si="9"/>
        <v>386.53</v>
      </c>
      <c r="L75" s="64"/>
      <c r="M75" s="64"/>
      <c r="N75" s="64"/>
      <c r="O75" s="64"/>
      <c r="P75" s="64"/>
      <c r="Q75" s="65">
        <f t="shared" si="6"/>
        <v>13.278901411072219</v>
      </c>
      <c r="R75" s="64"/>
      <c r="S75" s="66">
        <f>70*2007.5</f>
        <v>140525</v>
      </c>
      <c r="T75" s="64"/>
      <c r="U75" s="67">
        <f t="shared" si="7"/>
        <v>349.30299250000002</v>
      </c>
    </row>
    <row r="76" spans="1:21" ht="65.25" customHeight="1" x14ac:dyDescent="0.2">
      <c r="A76" s="109" t="s">
        <v>170</v>
      </c>
      <c r="B76" s="49" t="s">
        <v>171</v>
      </c>
      <c r="C76" s="110" t="s">
        <v>200</v>
      </c>
      <c r="D76" s="128">
        <v>153.16</v>
      </c>
      <c r="E76" s="64" t="s">
        <v>195</v>
      </c>
      <c r="F76" s="64"/>
      <c r="G76" s="64"/>
      <c r="H76" s="64"/>
      <c r="I76" s="64">
        <v>153.16</v>
      </c>
      <c r="J76" s="64"/>
      <c r="K76" s="64">
        <v>153.16</v>
      </c>
      <c r="L76" s="64"/>
      <c r="M76" s="64"/>
      <c r="N76" s="64"/>
      <c r="O76" s="64"/>
      <c r="P76" s="64"/>
      <c r="Q76" s="65">
        <f t="shared" si="6"/>
        <v>6.1386247642868392</v>
      </c>
      <c r="R76" s="64"/>
      <c r="S76" s="66">
        <v>120450</v>
      </c>
      <c r="T76" s="64"/>
      <c r="U76" s="67">
        <f>S76*2.4857/1000</f>
        <v>299.40256499999998</v>
      </c>
    </row>
    <row r="77" spans="1:21" ht="12.75" x14ac:dyDescent="0.2">
      <c r="A77" s="140" t="s">
        <v>62</v>
      </c>
      <c r="B77" s="140"/>
      <c r="C77" s="140"/>
      <c r="D77" s="55">
        <f>SUM(D72:D76)</f>
        <v>1619.0400000000002</v>
      </c>
      <c r="E77" s="55">
        <f>SUM(E72:E76)</f>
        <v>1465.88</v>
      </c>
      <c r="F77" s="57"/>
      <c r="G77" s="57"/>
      <c r="H77" s="57"/>
      <c r="I77" s="55">
        <f>SUM(I72:I76)</f>
        <v>153.16</v>
      </c>
      <c r="J77" s="57"/>
      <c r="K77" s="55">
        <f>SUM(K72:K76)</f>
        <v>1619.0400000000002</v>
      </c>
      <c r="L77" s="55"/>
      <c r="M77" s="54"/>
      <c r="N77" s="54"/>
      <c r="O77" s="54"/>
      <c r="P77" s="57"/>
      <c r="Q77" s="96"/>
      <c r="R77" s="57"/>
      <c r="S77" s="68">
        <f>SUM(S72:S76)</f>
        <v>418928.75</v>
      </c>
      <c r="T77" s="55"/>
      <c r="U77" s="63">
        <f>SUM(U72:U76)</f>
        <v>1041.3311938749998</v>
      </c>
    </row>
    <row r="78" spans="1:21" ht="10.5" customHeight="1" x14ac:dyDescent="0.2">
      <c r="A78" s="1" t="s">
        <v>24</v>
      </c>
      <c r="B78" s="139" t="s">
        <v>33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ht="12.75" x14ac:dyDescent="0.2">
      <c r="A79" s="1" t="s">
        <v>94</v>
      </c>
      <c r="B79" s="48" t="s">
        <v>137</v>
      </c>
      <c r="C79" s="114" t="s">
        <v>146</v>
      </c>
      <c r="D79" s="69">
        <v>55</v>
      </c>
      <c r="E79" s="53">
        <f>D79</f>
        <v>55</v>
      </c>
      <c r="F79" s="52"/>
      <c r="G79" s="52"/>
      <c r="H79" s="52"/>
      <c r="I79" s="52"/>
      <c r="J79" s="52"/>
      <c r="K79" s="53">
        <f>E79</f>
        <v>55</v>
      </c>
      <c r="L79" s="64"/>
      <c r="M79" s="64"/>
      <c r="N79" s="64"/>
      <c r="O79" s="64"/>
      <c r="P79" s="64"/>
      <c r="Q79" s="56" t="s">
        <v>195</v>
      </c>
      <c r="R79" s="70"/>
      <c r="S79" s="64" t="s">
        <v>195</v>
      </c>
      <c r="T79" s="70"/>
      <c r="U79" s="58" t="s">
        <v>195</v>
      </c>
    </row>
    <row r="80" spans="1:21" ht="12.75" x14ac:dyDescent="0.2">
      <c r="A80" s="138" t="s">
        <v>63</v>
      </c>
      <c r="B80" s="138"/>
      <c r="C80" s="138"/>
      <c r="D80" s="71">
        <f>D79</f>
        <v>55</v>
      </c>
      <c r="E80" s="71">
        <f>E79</f>
        <v>55</v>
      </c>
      <c r="F80" s="72"/>
      <c r="G80" s="72"/>
      <c r="H80" s="72"/>
      <c r="I80" s="72"/>
      <c r="J80" s="72"/>
      <c r="K80" s="71">
        <f>K79</f>
        <v>55</v>
      </c>
      <c r="L80" s="72"/>
      <c r="M80" s="72"/>
      <c r="N80" s="72"/>
      <c r="O80" s="72"/>
      <c r="P80" s="72"/>
      <c r="Q80" s="63"/>
      <c r="R80" s="73"/>
      <c r="S80" s="63"/>
      <c r="T80" s="74"/>
      <c r="U80" s="63"/>
    </row>
    <row r="81" spans="1:21" x14ac:dyDescent="0.2">
      <c r="A81" s="1" t="s">
        <v>64</v>
      </c>
      <c r="B81" s="156" t="s">
        <v>68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</row>
    <row r="82" spans="1:21" x14ac:dyDescent="0.2">
      <c r="A82" s="135" t="s">
        <v>78</v>
      </c>
      <c r="B82" s="136"/>
      <c r="C82" s="137"/>
      <c r="D82" s="105"/>
      <c r="E82" s="105"/>
      <c r="F82" s="105"/>
      <c r="G82" s="105"/>
      <c r="H82" s="105"/>
      <c r="I82" s="105"/>
      <c r="J82" s="105"/>
      <c r="K82" s="105"/>
      <c r="L82" s="105"/>
      <c r="M82" s="3"/>
      <c r="N82" s="3"/>
      <c r="O82" s="105"/>
      <c r="P82" s="105"/>
      <c r="Q82" s="105"/>
      <c r="R82" s="105"/>
      <c r="S82" s="105"/>
      <c r="T82" s="105"/>
      <c r="U82" s="97"/>
    </row>
    <row r="83" spans="1:21" x14ac:dyDescent="0.2">
      <c r="A83" s="1" t="s">
        <v>65</v>
      </c>
      <c r="B83" s="153" t="s">
        <v>39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5"/>
    </row>
    <row r="84" spans="1:21" ht="11.25" hidden="1" customHeight="1" x14ac:dyDescent="0.2">
      <c r="A84" s="2" t="s">
        <v>3</v>
      </c>
      <c r="B84" s="27"/>
      <c r="C84" s="100"/>
      <c r="D84" s="100"/>
      <c r="E84" s="25"/>
      <c r="F84" s="25" t="s">
        <v>5</v>
      </c>
      <c r="G84" s="25" t="s">
        <v>5</v>
      </c>
      <c r="H84" s="25" t="s">
        <v>5</v>
      </c>
      <c r="I84" s="25" t="s">
        <v>5</v>
      </c>
      <c r="J84" s="25"/>
      <c r="K84" s="24"/>
      <c r="L84" s="24"/>
      <c r="M84" s="26"/>
      <c r="N84" s="6"/>
      <c r="O84" s="100"/>
      <c r="P84" s="100"/>
      <c r="Q84" s="100"/>
      <c r="R84" s="100"/>
      <c r="S84" s="100"/>
      <c r="T84" s="100"/>
      <c r="U84" s="105"/>
    </row>
    <row r="85" spans="1:21" ht="12.75" hidden="1" customHeight="1" x14ac:dyDescent="0.2">
      <c r="A85" s="2" t="s">
        <v>4</v>
      </c>
      <c r="B85" s="27"/>
      <c r="C85" s="100"/>
      <c r="D85" s="100"/>
      <c r="E85" s="25"/>
      <c r="F85" s="25" t="s">
        <v>5</v>
      </c>
      <c r="G85" s="25" t="s">
        <v>5</v>
      </c>
      <c r="H85" s="25" t="s">
        <v>5</v>
      </c>
      <c r="I85" s="25" t="s">
        <v>5</v>
      </c>
      <c r="J85" s="25"/>
      <c r="K85" s="24"/>
      <c r="L85" s="24"/>
      <c r="M85" s="26"/>
      <c r="N85" s="6"/>
      <c r="O85" s="100"/>
      <c r="P85" s="100"/>
      <c r="Q85" s="100"/>
      <c r="R85" s="100"/>
      <c r="S85" s="100"/>
      <c r="T85" s="100"/>
      <c r="U85" s="105"/>
    </row>
    <row r="86" spans="1:21" ht="12.75" customHeight="1" x14ac:dyDescent="0.2">
      <c r="A86" s="135" t="s">
        <v>69</v>
      </c>
      <c r="B86" s="136"/>
      <c r="C86" s="137"/>
      <c r="D86" s="24"/>
      <c r="E86" s="24"/>
      <c r="F86" s="24"/>
      <c r="G86" s="24"/>
      <c r="H86" s="24"/>
      <c r="I86" s="24"/>
      <c r="J86" s="24"/>
      <c r="K86" s="24"/>
      <c r="L86" s="30"/>
      <c r="M86" s="24"/>
      <c r="N86" s="3"/>
      <c r="O86" s="105"/>
      <c r="P86" s="105"/>
      <c r="Q86" s="105"/>
      <c r="R86" s="105"/>
      <c r="S86" s="105"/>
      <c r="T86" s="105"/>
      <c r="U86" s="105"/>
    </row>
    <row r="87" spans="1:21" ht="12.75" customHeight="1" x14ac:dyDescent="0.2">
      <c r="A87" s="18" t="s">
        <v>66</v>
      </c>
      <c r="B87" s="144" t="s">
        <v>35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6"/>
    </row>
    <row r="88" spans="1:21" ht="60" x14ac:dyDescent="0.2">
      <c r="A88" s="1" t="s">
        <v>147</v>
      </c>
      <c r="B88" s="49" t="s">
        <v>148</v>
      </c>
      <c r="C88" s="115" t="s">
        <v>197</v>
      </c>
      <c r="D88" s="79">
        <v>406.56</v>
      </c>
      <c r="E88" s="76">
        <f>D88</f>
        <v>406.56</v>
      </c>
      <c r="F88" s="77"/>
      <c r="G88" s="77"/>
      <c r="H88" s="77"/>
      <c r="I88" s="77" t="s">
        <v>5</v>
      </c>
      <c r="J88" s="77"/>
      <c r="K88" s="78"/>
      <c r="L88" s="75">
        <v>406.56</v>
      </c>
      <c r="M88" s="79"/>
      <c r="N88" s="79"/>
      <c r="O88" s="79"/>
      <c r="P88" s="79"/>
      <c r="Q88" s="65" t="s">
        <v>195</v>
      </c>
      <c r="R88" s="80"/>
      <c r="S88" s="79" t="s">
        <v>195</v>
      </c>
      <c r="T88" s="80"/>
      <c r="U88" s="67" t="s">
        <v>195</v>
      </c>
    </row>
    <row r="89" spans="1:21" ht="24.75" customHeight="1" x14ac:dyDescent="0.2">
      <c r="A89" s="109" t="s">
        <v>172</v>
      </c>
      <c r="B89" s="131" t="s">
        <v>173</v>
      </c>
      <c r="C89" s="119" t="s">
        <v>198</v>
      </c>
      <c r="D89" s="129">
        <v>72.8</v>
      </c>
      <c r="E89" s="116" t="s">
        <v>195</v>
      </c>
      <c r="F89" s="116"/>
      <c r="G89" s="116"/>
      <c r="H89" s="116"/>
      <c r="I89" s="116">
        <v>72.8</v>
      </c>
      <c r="J89" s="116"/>
      <c r="K89" s="67"/>
      <c r="L89" s="67">
        <v>72.8</v>
      </c>
      <c r="M89" s="79"/>
      <c r="N89" s="79"/>
      <c r="O89" s="79"/>
      <c r="P89" s="79"/>
      <c r="Q89" s="65" t="s">
        <v>195</v>
      </c>
      <c r="R89" s="80"/>
      <c r="S89" s="111" t="s">
        <v>195</v>
      </c>
      <c r="T89" s="112"/>
      <c r="U89" s="113" t="s">
        <v>195</v>
      </c>
    </row>
    <row r="90" spans="1:21" ht="24.75" customHeight="1" x14ac:dyDescent="0.2">
      <c r="A90" s="109" t="s">
        <v>205</v>
      </c>
      <c r="B90" s="131" t="s">
        <v>206</v>
      </c>
      <c r="C90" s="119" t="s">
        <v>211</v>
      </c>
      <c r="D90" s="129">
        <v>68.31</v>
      </c>
      <c r="E90" s="116" t="s">
        <v>195</v>
      </c>
      <c r="F90" s="116"/>
      <c r="G90" s="116"/>
      <c r="H90" s="116"/>
      <c r="I90" s="116">
        <v>68.31</v>
      </c>
      <c r="J90" s="116"/>
      <c r="K90" s="67"/>
      <c r="L90" s="67">
        <v>68.31</v>
      </c>
      <c r="M90" s="79"/>
      <c r="N90" s="79"/>
      <c r="O90" s="79"/>
      <c r="P90" s="79"/>
      <c r="Q90" s="65" t="s">
        <v>195</v>
      </c>
      <c r="R90" s="80"/>
      <c r="S90" s="111" t="s">
        <v>195</v>
      </c>
      <c r="T90" s="112"/>
      <c r="U90" s="113" t="s">
        <v>195</v>
      </c>
    </row>
    <row r="91" spans="1:21" ht="24.75" customHeight="1" x14ac:dyDescent="0.2">
      <c r="A91" s="109" t="s">
        <v>207</v>
      </c>
      <c r="B91" s="131" t="s">
        <v>208</v>
      </c>
      <c r="C91" s="119" t="s">
        <v>212</v>
      </c>
      <c r="D91" s="129">
        <v>88.37</v>
      </c>
      <c r="E91" s="116" t="s">
        <v>195</v>
      </c>
      <c r="F91" s="116"/>
      <c r="G91" s="116"/>
      <c r="H91" s="116"/>
      <c r="I91" s="116">
        <v>88.37</v>
      </c>
      <c r="J91" s="116"/>
      <c r="K91" s="67"/>
      <c r="L91" s="67">
        <v>88.37</v>
      </c>
      <c r="M91" s="79"/>
      <c r="N91" s="79"/>
      <c r="O91" s="79"/>
      <c r="P91" s="79"/>
      <c r="Q91" s="65" t="s">
        <v>195</v>
      </c>
      <c r="R91" s="80"/>
      <c r="S91" s="111" t="s">
        <v>195</v>
      </c>
      <c r="T91" s="112"/>
      <c r="U91" s="113" t="s">
        <v>195</v>
      </c>
    </row>
    <row r="92" spans="1:21" ht="12.75" x14ac:dyDescent="0.2">
      <c r="A92" s="135" t="s">
        <v>67</v>
      </c>
      <c r="B92" s="136"/>
      <c r="C92" s="137"/>
      <c r="D92" s="63">
        <f>SUM(D88+D89+D90+D91)</f>
        <v>636.04000000000008</v>
      </c>
      <c r="E92" s="51">
        <f>E88</f>
        <v>406.56</v>
      </c>
      <c r="F92" s="52"/>
      <c r="G92" s="52"/>
      <c r="H92" s="52"/>
      <c r="I92" s="63">
        <f>I89+I90+I91</f>
        <v>229.48000000000002</v>
      </c>
      <c r="J92" s="52"/>
      <c r="K92" s="55"/>
      <c r="L92" s="63">
        <f>SUM(L88+L89+L90+L91)</f>
        <v>636.04000000000008</v>
      </c>
      <c r="M92" s="60"/>
      <c r="N92" s="60"/>
      <c r="O92" s="60"/>
      <c r="P92" s="57"/>
      <c r="Q92" s="55"/>
      <c r="R92" s="74"/>
      <c r="S92" s="81"/>
      <c r="T92" s="82"/>
      <c r="U92" s="83"/>
    </row>
    <row r="93" spans="1:21" ht="12.75" hidden="1" customHeight="1" x14ac:dyDescent="0.2">
      <c r="A93" s="8" t="s">
        <v>23</v>
      </c>
      <c r="B93" s="144" t="s">
        <v>7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6"/>
    </row>
    <row r="94" spans="1:21" ht="12.75" customHeight="1" x14ac:dyDescent="0.2">
      <c r="A94" s="8" t="s">
        <v>70</v>
      </c>
      <c r="B94" s="144" t="s">
        <v>37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6"/>
    </row>
    <row r="95" spans="1:21" ht="12.75" customHeight="1" x14ac:dyDescent="0.2">
      <c r="A95" s="135" t="s">
        <v>71</v>
      </c>
      <c r="B95" s="136"/>
      <c r="C95" s="137"/>
      <c r="D95" s="100"/>
      <c r="E95" s="100"/>
      <c r="F95" s="17"/>
      <c r="G95" s="17"/>
      <c r="H95" s="17"/>
      <c r="I95" s="17"/>
      <c r="J95" s="17"/>
      <c r="K95" s="100"/>
      <c r="L95" s="100"/>
      <c r="M95" s="3"/>
      <c r="N95" s="3"/>
      <c r="O95" s="3"/>
      <c r="P95" s="105"/>
      <c r="Q95" s="105"/>
      <c r="R95" s="105"/>
      <c r="S95" s="7"/>
      <c r="T95" s="7"/>
      <c r="U95" s="7"/>
    </row>
    <row r="96" spans="1:21" ht="12.75" customHeight="1" x14ac:dyDescent="0.2">
      <c r="A96" s="135" t="s">
        <v>41</v>
      </c>
      <c r="B96" s="136"/>
      <c r="C96" s="137"/>
      <c r="D96" s="51">
        <f>D77+D80+D92</f>
        <v>2310.0800000000004</v>
      </c>
      <c r="E96" s="51">
        <f>E77+E80+E92</f>
        <v>1927.44</v>
      </c>
      <c r="F96" s="84"/>
      <c r="G96" s="84"/>
      <c r="H96" s="84"/>
      <c r="I96" s="51">
        <f>I77+I80+I92</f>
        <v>382.64</v>
      </c>
      <c r="J96" s="85"/>
      <c r="K96" s="51">
        <f>K77+K80+K92</f>
        <v>1674.0400000000002</v>
      </c>
      <c r="L96" s="51">
        <f>L77+L80+L92</f>
        <v>636.04000000000008</v>
      </c>
      <c r="M96" s="86"/>
      <c r="N96" s="61"/>
      <c r="O96" s="61"/>
      <c r="P96" s="62"/>
      <c r="Q96" s="96"/>
      <c r="R96" s="62"/>
      <c r="S96" s="59">
        <f>S77+S80+S92</f>
        <v>418928.75</v>
      </c>
      <c r="T96" s="82"/>
      <c r="U96" s="51">
        <f>U77+U80+U92</f>
        <v>1041.3311938749998</v>
      </c>
    </row>
    <row r="97" spans="1:21" ht="13.5" customHeight="1" x14ac:dyDescent="0.2">
      <c r="A97" s="148" t="s">
        <v>20</v>
      </c>
      <c r="B97" s="148"/>
      <c r="C97" s="148"/>
      <c r="D97" s="51">
        <f>D68+D96</f>
        <v>5042.01</v>
      </c>
      <c r="E97" s="51">
        <f>E68+E96</f>
        <v>4050.0400000000004</v>
      </c>
      <c r="F97" s="87"/>
      <c r="G97" s="87"/>
      <c r="H97" s="87"/>
      <c r="I97" s="51">
        <f>I68+I96</f>
        <v>991.96999999999991</v>
      </c>
      <c r="J97" s="85"/>
      <c r="K97" s="51">
        <f>K68+K96</f>
        <v>4405.97</v>
      </c>
      <c r="L97" s="51">
        <f>L68+L96</f>
        <v>636.04000000000008</v>
      </c>
      <c r="M97" s="88"/>
      <c r="N97" s="89"/>
      <c r="O97" s="89"/>
      <c r="P97" s="74"/>
      <c r="Q97" s="96"/>
      <c r="R97" s="74"/>
      <c r="S97" s="59">
        <f>S68+S96</f>
        <v>841755</v>
      </c>
      <c r="T97" s="74"/>
      <c r="U97" s="51">
        <f>U68+U96</f>
        <v>2092.3504034999996</v>
      </c>
    </row>
    <row r="98" spans="1:21" ht="9.75" customHeight="1" x14ac:dyDescent="0.2">
      <c r="A98" s="149" t="s">
        <v>46</v>
      </c>
      <c r="B98" s="149"/>
      <c r="C98" s="149"/>
      <c r="D98" s="149"/>
      <c r="E98" s="149"/>
      <c r="F98" s="149"/>
      <c r="G98" s="149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</row>
    <row r="99" spans="1:21" ht="9.75" customHeight="1" x14ac:dyDescent="0.2">
      <c r="A99" s="103" t="s">
        <v>47</v>
      </c>
      <c r="B99" s="47"/>
      <c r="C99" s="101"/>
      <c r="D99" s="101"/>
      <c r="E99" s="101"/>
      <c r="F99" s="101"/>
      <c r="G99" s="32"/>
      <c r="H99" s="9"/>
      <c r="I99" s="9"/>
      <c r="J99" s="9"/>
      <c r="K99" s="102"/>
      <c r="L99" s="102"/>
      <c r="M99" s="4"/>
      <c r="N99" s="4"/>
      <c r="O99" s="4"/>
      <c r="P99" s="102"/>
      <c r="Q99" s="102"/>
      <c r="R99" s="102"/>
      <c r="S99" s="102"/>
      <c r="T99" s="102"/>
    </row>
    <row r="100" spans="1:21" ht="9" customHeight="1" x14ac:dyDescent="0.2">
      <c r="A100" s="103" t="s">
        <v>48</v>
      </c>
      <c r="B100" s="47"/>
      <c r="C100" s="101"/>
      <c r="D100" s="101"/>
      <c r="E100" s="101"/>
      <c r="F100" s="101"/>
      <c r="G100" s="32"/>
      <c r="H100" s="9"/>
      <c r="S100" s="5"/>
      <c r="T100" s="5"/>
      <c r="U100" s="9"/>
    </row>
    <row r="101" spans="1:21" ht="8.25" customHeight="1" x14ac:dyDescent="0.2">
      <c r="B101" s="120"/>
      <c r="C101" s="121"/>
      <c r="F101" s="122"/>
      <c r="G101" s="122"/>
      <c r="H101" s="122"/>
      <c r="I101" s="123"/>
      <c r="J101" s="123"/>
      <c r="K101" s="123"/>
      <c r="S101" s="5"/>
      <c r="T101" s="5"/>
    </row>
    <row r="102" spans="1:21" ht="18.75" customHeight="1" x14ac:dyDescent="0.3">
      <c r="A102" s="90" t="s">
        <v>199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1"/>
    </row>
    <row r="103" spans="1:21" ht="2.25" hidden="1" customHeight="1" x14ac:dyDescent="0.2">
      <c r="A103" s="150"/>
      <c r="B103" s="150"/>
      <c r="C103" s="150"/>
      <c r="E103" s="147"/>
      <c r="F103" s="147"/>
      <c r="G103" s="147"/>
      <c r="H103" s="147"/>
      <c r="J103" s="151"/>
      <c r="K103" s="151"/>
      <c r="L103" s="151"/>
      <c r="M103" s="151"/>
    </row>
  </sheetData>
  <mergeCells count="82">
    <mergeCell ref="J4:U4"/>
    <mergeCell ref="J7:L7"/>
    <mergeCell ref="B4:E4"/>
    <mergeCell ref="B54:U54"/>
    <mergeCell ref="A68:C68"/>
    <mergeCell ref="B21:U21"/>
    <mergeCell ref="A61:C61"/>
    <mergeCell ref="A63:C63"/>
    <mergeCell ref="B62:U62"/>
    <mergeCell ref="A53:C53"/>
    <mergeCell ref="B60:U60"/>
    <mergeCell ref="A67:C67"/>
    <mergeCell ref="B66:U66"/>
    <mergeCell ref="A59:C59"/>
    <mergeCell ref="J8:L8"/>
    <mergeCell ref="B64:U64"/>
    <mergeCell ref="B51:U51"/>
    <mergeCell ref="N1:U1"/>
    <mergeCell ref="F18:F19"/>
    <mergeCell ref="D16:J16"/>
    <mergeCell ref="A15:R15"/>
    <mergeCell ref="E18:E19"/>
    <mergeCell ref="J18:J19"/>
    <mergeCell ref="B3:E3"/>
    <mergeCell ref="R16:R19"/>
    <mergeCell ref="B9:E9"/>
    <mergeCell ref="B10:E10"/>
    <mergeCell ref="E17:J17"/>
    <mergeCell ref="G18:G19"/>
    <mergeCell ref="B7:E7"/>
    <mergeCell ref="M7:Q7"/>
    <mergeCell ref="M16:P16"/>
    <mergeCell ref="M17:M19"/>
    <mergeCell ref="L17:L19"/>
    <mergeCell ref="N20:O20"/>
    <mergeCell ref="A50:C50"/>
    <mergeCell ref="B23:U23"/>
    <mergeCell ref="B83:U83"/>
    <mergeCell ref="B81:U81"/>
    <mergeCell ref="B5:D5"/>
    <mergeCell ref="D11:E11"/>
    <mergeCell ref="N19:O19"/>
    <mergeCell ref="N17:P18"/>
    <mergeCell ref="A13:R13"/>
    <mergeCell ref="A14:R14"/>
    <mergeCell ref="A16:A19"/>
    <mergeCell ref="Q16:Q19"/>
    <mergeCell ref="C16:C19"/>
    <mergeCell ref="D17:D19"/>
    <mergeCell ref="H18:I18"/>
    <mergeCell ref="K17:K19"/>
    <mergeCell ref="K16:L16"/>
    <mergeCell ref="B16:B19"/>
    <mergeCell ref="B87:U87"/>
    <mergeCell ref="E103:H103"/>
    <mergeCell ref="A97:C97"/>
    <mergeCell ref="A86:C86"/>
    <mergeCell ref="A92:C92"/>
    <mergeCell ref="A98:G98"/>
    <mergeCell ref="A103:C103"/>
    <mergeCell ref="A95:C95"/>
    <mergeCell ref="A96:C96"/>
    <mergeCell ref="B93:U93"/>
    <mergeCell ref="B94:U94"/>
    <mergeCell ref="J103:M103"/>
    <mergeCell ref="I98:U98"/>
    <mergeCell ref="K3:P3"/>
    <mergeCell ref="K5:S5"/>
    <mergeCell ref="A82:C82"/>
    <mergeCell ref="A80:C80"/>
    <mergeCell ref="B78:U78"/>
    <mergeCell ref="B71:U71"/>
    <mergeCell ref="B69:U69"/>
    <mergeCell ref="A77:C77"/>
    <mergeCell ref="A70:U70"/>
    <mergeCell ref="A55:C55"/>
    <mergeCell ref="T16:T19"/>
    <mergeCell ref="U16:U19"/>
    <mergeCell ref="S16:S19"/>
    <mergeCell ref="A65:C65"/>
    <mergeCell ref="B56:U56"/>
    <mergeCell ref="A22:U22"/>
  </mergeCells>
  <phoneticPr fontId="2" type="noConversion"/>
  <pageMargins left="0" right="0" top="0.39370078740157483" bottom="0.19685039370078741" header="0" footer="0"/>
  <pageSetup paperSize="9" scale="70" fitToHeight="4" orientation="landscape" r:id="rId1"/>
  <headerFooter differentFirst="1">
    <oddHeader>&amp;C&amp;"Times New Roman,звичайний"&amp;9&amp;P
&amp;R&amp;"Times New Roman,звичайний"&amp;9Продовження додатка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2020-06-26T07:13:28Z</cp:lastPrinted>
  <dcterms:created xsi:type="dcterms:W3CDTF">2011-09-13T12:33:42Z</dcterms:created>
  <dcterms:modified xsi:type="dcterms:W3CDTF">2020-07-01T10:05:43Z</dcterms:modified>
</cp:coreProperties>
</file>