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5735" windowHeight="11010"/>
  </bookViews>
  <sheets>
    <sheet name="отчет" sheetId="2" r:id="rId1"/>
  </sheets>
  <definedNames>
    <definedName name="_xlnm.Print_Titles" localSheetId="0">отчет!$12:$14</definedName>
    <definedName name="_xlnm.Print_Area" localSheetId="0">отчет!$A$1:$L$61</definedName>
  </definedNames>
  <calcPr calcId="124519"/>
</workbook>
</file>

<file path=xl/calcChain.xml><?xml version="1.0" encoding="utf-8"?>
<calcChain xmlns="http://schemas.openxmlformats.org/spreadsheetml/2006/main">
  <c r="J21" i="2"/>
  <c r="I21"/>
  <c r="H21"/>
  <c r="J20"/>
  <c r="I20"/>
  <c r="H20"/>
  <c r="J19"/>
  <c r="I19"/>
  <c r="H19"/>
  <c r="L16"/>
  <c r="L17" s="1"/>
  <c r="J16"/>
  <c r="J17" s="1"/>
  <c r="L60"/>
  <c r="L59"/>
  <c r="L58"/>
  <c r="L57"/>
  <c r="L56"/>
  <c r="L55"/>
  <c r="L54"/>
  <c r="L53"/>
  <c r="I16" l="1"/>
  <c r="I17" s="1"/>
  <c r="I22" s="1"/>
  <c r="L50"/>
  <c r="L49"/>
  <c r="L48"/>
  <c r="L47"/>
  <c r="L46"/>
  <c r="L45"/>
  <c r="L44"/>
  <c r="L43"/>
  <c r="L41"/>
  <c r="J22"/>
  <c r="J42"/>
  <c r="J40" s="1"/>
  <c r="J39" s="1"/>
  <c r="L28"/>
  <c r="J36"/>
  <c r="L36" s="1"/>
  <c r="J35"/>
  <c r="L35" s="1"/>
  <c r="J34"/>
  <c r="L34" s="1"/>
  <c r="J33"/>
  <c r="L33" s="1"/>
  <c r="J32"/>
  <c r="L32" s="1"/>
  <c r="J31"/>
  <c r="L31" s="1"/>
  <c r="J30"/>
  <c r="L30" s="1"/>
  <c r="J29"/>
  <c r="I29"/>
  <c r="I27" s="1"/>
  <c r="I26" s="1"/>
  <c r="G50"/>
  <c r="G48"/>
  <c r="G47"/>
  <c r="G46"/>
  <c r="G45"/>
  <c r="G44"/>
  <c r="G43"/>
  <c r="G42"/>
  <c r="G41"/>
  <c r="G36"/>
  <c r="G35"/>
  <c r="G34"/>
  <c r="G33"/>
  <c r="G32"/>
  <c r="G31"/>
  <c r="G30"/>
  <c r="G29"/>
  <c r="G28"/>
  <c r="G27" s="1"/>
  <c r="C49"/>
  <c r="G49" s="1"/>
  <c r="E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E40" s="1"/>
  <c r="E39" s="1"/>
  <c r="D42"/>
  <c r="F41"/>
  <c r="E41"/>
  <c r="D41"/>
  <c r="D40" s="1"/>
  <c r="C40"/>
  <c r="F40" s="1"/>
  <c r="C39"/>
  <c r="F39" s="1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C27"/>
  <c r="C26" s="1"/>
  <c r="F22"/>
  <c r="E22"/>
  <c r="D22"/>
  <c r="C22"/>
  <c r="H42"/>
  <c r="H29"/>
  <c r="H27" s="1"/>
  <c r="H26" s="1"/>
  <c r="H16"/>
  <c r="H17" s="1"/>
  <c r="G15"/>
  <c r="K22"/>
  <c r="G23"/>
  <c r="K27"/>
  <c r="K26" s="1"/>
  <c r="H40"/>
  <c r="I40"/>
  <c r="I39" s="1"/>
  <c r="K40"/>
  <c r="K39" s="1"/>
  <c r="L51"/>
  <c r="L52"/>
  <c r="G17"/>
  <c r="D49"/>
  <c r="F49"/>
  <c r="G16" l="1"/>
  <c r="G22"/>
  <c r="L40"/>
  <c r="L42"/>
  <c r="F27"/>
  <c r="F26" s="1"/>
  <c r="J27"/>
  <c r="L27" s="1"/>
  <c r="L29"/>
  <c r="E27"/>
  <c r="E26" s="1"/>
  <c r="D27"/>
  <c r="D26" s="1"/>
  <c r="G40"/>
  <c r="G39" s="1"/>
  <c r="D39"/>
  <c r="L22"/>
  <c r="H22"/>
  <c r="G26"/>
  <c r="L21"/>
  <c r="L19"/>
  <c r="L20"/>
  <c r="H39"/>
  <c r="G21"/>
  <c r="G20"/>
  <c r="J26" l="1"/>
  <c r="L26" s="1"/>
  <c r="G19"/>
  <c r="L39"/>
</calcChain>
</file>

<file path=xl/comments1.xml><?xml version="1.0" encoding="utf-8"?>
<comments xmlns="http://schemas.openxmlformats.org/spreadsheetml/2006/main">
  <authors>
    <author>Плановый</author>
  </authors>
  <commentList>
    <comment ref="H15" authorId="0">
      <text>
        <r>
          <rPr>
            <sz val="8"/>
            <color indexed="81"/>
            <rFont val="Tahoma"/>
            <family val="2"/>
            <charset val="204"/>
          </rPr>
          <t>ф 1-С, чист.доход+проч.операц.доход+
фин.проч.доход</t>
        </r>
      </text>
    </comment>
    <comment ref="H26" authorId="0">
      <text>
        <r>
          <rPr>
            <sz val="8"/>
            <color indexed="81"/>
            <rFont val="Tahoma"/>
            <family val="2"/>
            <charset val="204"/>
          </rPr>
          <t>стр. 24</t>
        </r>
      </text>
    </comment>
    <comment ref="I26" authorId="0">
      <text>
        <r>
          <rPr>
            <sz val="8"/>
            <color indexed="81"/>
            <rFont val="Tahoma"/>
            <family val="2"/>
            <charset val="204"/>
          </rPr>
          <t>стр. 24</t>
        </r>
      </text>
    </comment>
    <comment ref="J26" authorId="0">
      <text>
        <r>
          <rPr>
            <sz val="8"/>
            <color indexed="81"/>
            <rFont val="Tahoma"/>
            <family val="2"/>
            <charset val="204"/>
          </rPr>
          <t>стр. 24</t>
        </r>
      </text>
    </comment>
    <comment ref="H39" authorId="0">
      <text>
        <r>
          <rPr>
            <sz val="8"/>
            <color indexed="81"/>
            <rFont val="Tahoma"/>
            <family val="2"/>
            <charset val="204"/>
          </rPr>
          <t xml:space="preserve">стр. 53
</t>
        </r>
      </text>
    </comment>
    <comment ref="I39" authorId="0">
      <text>
        <r>
          <rPr>
            <sz val="8"/>
            <color indexed="81"/>
            <rFont val="Tahoma"/>
            <family val="2"/>
            <charset val="204"/>
          </rPr>
          <t xml:space="preserve">стр. 53
</t>
        </r>
      </text>
    </comment>
    <comment ref="J39" authorId="0">
      <text>
        <r>
          <rPr>
            <sz val="8"/>
            <color indexed="81"/>
            <rFont val="Tahoma"/>
            <family val="2"/>
            <charset val="204"/>
          </rPr>
          <t xml:space="preserve">стр. 53
</t>
        </r>
      </text>
    </comment>
    <comment ref="H53" authorId="0">
      <text>
        <r>
          <rPr>
            <sz val="8"/>
            <color indexed="81"/>
            <rFont val="Tahoma"/>
            <family val="2"/>
            <charset val="204"/>
          </rPr>
          <t>631 счет (1-С 7.7)
"Осн. Показатели/Задолженность", отч. 1С, стр.43</t>
        </r>
      </text>
    </comment>
    <comment ref="H55" authorId="0">
      <text>
        <r>
          <rPr>
            <sz val="8"/>
            <color indexed="81"/>
            <rFont val="Tahoma"/>
            <family val="2"/>
            <charset val="204"/>
          </rPr>
          <t>отч. 1С, стр. 45</t>
        </r>
      </text>
    </comment>
    <comment ref="H57" authorId="0">
      <text>
        <r>
          <rPr>
            <sz val="8"/>
            <color indexed="81"/>
            <rFont val="Tahoma"/>
            <family val="2"/>
            <charset val="204"/>
          </rPr>
          <t>осн.показ, стр. 89</t>
        </r>
      </text>
    </comment>
    <comment ref="H58" authorId="0">
      <text>
        <r>
          <rPr>
            <sz val="8"/>
            <color indexed="81"/>
            <rFont val="Tahoma"/>
            <family val="2"/>
            <charset val="204"/>
          </rPr>
          <t>в прогр. 1С, сч. 657 на конец периода.</t>
        </r>
      </text>
    </comment>
    <comment ref="H59" authorId="0">
      <text>
        <r>
          <rPr>
            <sz val="8"/>
            <color indexed="81"/>
            <rFont val="Tahoma"/>
            <family val="2"/>
            <charset val="204"/>
          </rPr>
          <t>Дт задолж. - текущ.потребл. (расшифр. Дт задолж, начисл. или в осн.показ., стр. 76 подлеж.оплате.</t>
        </r>
      </text>
    </comment>
  </commentList>
</comments>
</file>

<file path=xl/sharedStrings.xml><?xml version="1.0" encoding="utf-8"?>
<sst xmlns="http://schemas.openxmlformats.org/spreadsheetml/2006/main" count="103" uniqueCount="54">
  <si>
    <t>З В І Т</t>
  </si>
  <si>
    <t>Керівник підприємства</t>
  </si>
  <si>
    <t xml:space="preserve">            </t>
  </si>
  <si>
    <t>Показники</t>
  </si>
  <si>
    <t>Один. виміру</t>
  </si>
  <si>
    <t xml:space="preserve">                      За кварталами</t>
  </si>
  <si>
    <t>1.Дохід (виручка) від реалізації продукції (товарів,послуг,робіт)</t>
  </si>
  <si>
    <t>по форме № 2</t>
  </si>
  <si>
    <t>3.Використання виробничих потужностей з випуску основних видів продукції (за окремими видами продукції),відсотків:</t>
  </si>
  <si>
    <t>Водопостачання</t>
  </si>
  <si>
    <t>%</t>
  </si>
  <si>
    <t>Перекачування  стоків</t>
  </si>
  <si>
    <t>Очищення стоків</t>
  </si>
  <si>
    <t>4.Коефіцієнт фінансового стану підприємства(рівень рентабельності)</t>
  </si>
  <si>
    <t>грн.</t>
  </si>
  <si>
    <t>7.Заборгованість із заробітної плати - всього</t>
  </si>
  <si>
    <t>- місяців</t>
  </si>
  <si>
    <t>8.Кредиторська заборгованість-всього*</t>
  </si>
  <si>
    <t>у тому числі:</t>
  </si>
  <si>
    <t>комерційним банкам</t>
  </si>
  <si>
    <t>тис.грн.</t>
  </si>
  <si>
    <t>10.Частина чистого прибутку підприємства, що спрямована на розвиток виробництва</t>
  </si>
  <si>
    <t>Передбачено контрактом</t>
  </si>
  <si>
    <t xml:space="preserve">Фактичне виконання </t>
  </si>
  <si>
    <t>за кварталами</t>
  </si>
  <si>
    <t>за рік</t>
  </si>
  <si>
    <t>бюджету- всього</t>
  </si>
  <si>
    <t>5. Витрати на виробництво одиниці продукції (послуг), у тому числі по окремих найбільш характерних елементах затрат:</t>
  </si>
  <si>
    <t>тепло-енергопостачальним організаціям  - всього*</t>
  </si>
  <si>
    <t>керівника підприємства про виконання показників ефективності використання комунального майна і прибутку,а також майнового стану підприємства</t>
  </si>
  <si>
    <t>2.Чистий прибуток (по відпущеній продукції)</t>
  </si>
  <si>
    <t>Наймач: Виконавчий комітет Мелітопольскої міської ради</t>
  </si>
  <si>
    <t>всього ЄСВ</t>
  </si>
  <si>
    <t>загальновиробничі</t>
  </si>
  <si>
    <t xml:space="preserve"> -електроенергія</t>
  </si>
  <si>
    <t>прямі витрати,  у т.ч.:</t>
  </si>
  <si>
    <t xml:space="preserve"> -ПММ,матеріали,ремонти</t>
  </si>
  <si>
    <t xml:space="preserve"> -з.пл.</t>
  </si>
  <si>
    <t xml:space="preserve"> -відрахування на з.пл.</t>
  </si>
  <si>
    <t xml:space="preserve"> -амортизаційні відрахування</t>
  </si>
  <si>
    <t xml:space="preserve"> -інші витрати</t>
  </si>
  <si>
    <t xml:space="preserve">адміністративні               </t>
  </si>
  <si>
    <t>витрати на збут</t>
  </si>
  <si>
    <t>Всього:</t>
  </si>
  <si>
    <t>ВОДОПОСТАЧАННЯ</t>
  </si>
  <si>
    <t>ВОДОВІДВЕДЕННЯ</t>
  </si>
  <si>
    <t>9.Дебіторська заборгованість*, всього</t>
  </si>
  <si>
    <t>6.Середня заробітна плата по підприємству</t>
  </si>
  <si>
    <t>витрати (по ф.2)</t>
  </si>
  <si>
    <t>Немченко С.М.</t>
  </si>
  <si>
    <t>Адреса: м. Мелітополь, вул. Покровська, 100</t>
  </si>
  <si>
    <t>Термін дії контракту з 19.01.2018 до 01.11.2020</t>
  </si>
  <si>
    <t>Комунальне підприємство   КП "Водоканал" Мелітопольської  міської ради   Мелітопольскої міської ради Запорізької області</t>
  </si>
  <si>
    <t>Звітний період (квартал, рік)   - 3 квартал 2019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</si>
</sst>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9" fillId="0" borderId="0" xfId="0" applyFont="1"/>
    <xf numFmtId="0" fontId="9" fillId="0" borderId="0" xfId="0" applyFont="1" applyFill="1"/>
    <xf numFmtId="3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8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2" fillId="0" borderId="0" xfId="0" applyFont="1" applyBorder="1"/>
    <xf numFmtId="164" fontId="0" fillId="0" borderId="0" xfId="0" applyNumberFormat="1" applyBorder="1"/>
    <xf numFmtId="164" fontId="12" fillId="0" borderId="0" xfId="0" applyNumberFormat="1" applyFont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2" fontId="0" fillId="0" borderId="0" xfId="0" applyNumberFormat="1" applyBorder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9" fontId="17" fillId="2" borderId="1" xfId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topLeftCell="A7" zoomScaleSheetLayoutView="100" workbookViewId="0">
      <selection activeCell="S32" sqref="S32"/>
    </sheetView>
  </sheetViews>
  <sheetFormatPr defaultRowHeight="12.75" outlineLevelRow="1"/>
  <cols>
    <col min="1" max="1" width="44.42578125" customWidth="1"/>
    <col min="2" max="2" width="7.7109375" customWidth="1"/>
    <col min="3" max="3" width="10.140625" style="9" customWidth="1"/>
    <col min="4" max="4" width="9.28515625" style="9" customWidth="1"/>
    <col min="5" max="5" width="10.140625" style="9" bestFit="1" customWidth="1"/>
    <col min="6" max="6" width="10.42578125" style="9" customWidth="1"/>
    <col min="7" max="7" width="8.7109375" style="9" customWidth="1"/>
    <col min="8" max="8" width="10.28515625" style="10" bestFit="1" customWidth="1"/>
    <col min="9" max="9" width="8.85546875" style="10" customWidth="1"/>
    <col min="10" max="10" width="9" style="10" customWidth="1"/>
    <col min="11" max="11" width="8.7109375" style="10" customWidth="1"/>
    <col min="12" max="12" width="8.85546875" style="10" customWidth="1"/>
    <col min="13" max="13" width="9.28515625" bestFit="1" customWidth="1"/>
    <col min="14" max="14" width="9" customWidth="1"/>
    <col min="15" max="15" width="8.7109375" customWidth="1"/>
    <col min="16" max="16" width="8.28515625" customWidth="1"/>
    <col min="17" max="17" width="7.5703125" customWidth="1"/>
    <col min="18" max="18" width="8" customWidth="1"/>
    <col min="19" max="19" width="7.85546875" customWidth="1"/>
    <col min="20" max="20" width="7.7109375" customWidth="1"/>
    <col min="21" max="21" width="8.28515625" customWidth="1"/>
    <col min="22" max="22" width="7.7109375" customWidth="1"/>
    <col min="23" max="23" width="7.85546875" customWidth="1"/>
    <col min="24" max="24" width="4.28515625" customWidth="1"/>
    <col min="25" max="25" width="7.85546875" customWidth="1"/>
    <col min="26" max="26" width="4" customWidth="1"/>
    <col min="27" max="27" width="7.7109375" customWidth="1"/>
    <col min="28" max="28" width="4" customWidth="1"/>
    <col min="29" max="29" width="7.28515625" customWidth="1"/>
    <col min="30" max="30" width="4.5703125" customWidth="1"/>
    <col min="31" max="31" width="8" customWidth="1"/>
    <col min="32" max="32" width="3.7109375" customWidth="1"/>
  </cols>
  <sheetData>
    <row r="1" spans="1:21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21" ht="15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21" ht="15.75">
      <c r="A3" s="1"/>
      <c r="B3" s="2"/>
      <c r="C3" s="2"/>
      <c r="D3" s="2"/>
      <c r="E3" s="2"/>
      <c r="F3" s="2"/>
      <c r="G3" s="2"/>
      <c r="H3" s="7"/>
      <c r="I3" s="7"/>
      <c r="J3" s="7"/>
      <c r="K3" s="7"/>
      <c r="L3" s="7"/>
    </row>
    <row r="4" spans="1:21" ht="15.75">
      <c r="A4" s="1" t="s">
        <v>1</v>
      </c>
      <c r="B4" s="79" t="s">
        <v>49</v>
      </c>
      <c r="C4" s="79"/>
      <c r="D4" s="79"/>
      <c r="E4" s="1"/>
      <c r="F4" s="1"/>
      <c r="G4" s="1"/>
      <c r="H4" s="7"/>
      <c r="I4" s="7"/>
      <c r="J4" s="7"/>
      <c r="K4" s="7"/>
      <c r="L4" s="7"/>
    </row>
    <row r="5" spans="1:21" ht="15.75">
      <c r="A5" s="1" t="s">
        <v>52</v>
      </c>
      <c r="B5" s="2"/>
      <c r="C5" s="2"/>
      <c r="D5" s="2"/>
      <c r="E5" s="2"/>
      <c r="F5" s="2"/>
      <c r="G5" s="2"/>
      <c r="H5" s="7"/>
      <c r="I5" s="7"/>
      <c r="J5" s="7"/>
      <c r="K5" s="7"/>
      <c r="L5" s="7"/>
    </row>
    <row r="6" spans="1:21" ht="15.75">
      <c r="A6" s="1" t="s">
        <v>50</v>
      </c>
      <c r="B6" s="2"/>
      <c r="C6" s="2"/>
      <c r="D6" s="2"/>
      <c r="E6" s="2"/>
      <c r="F6" s="2"/>
      <c r="G6" s="2"/>
      <c r="H6" s="7"/>
      <c r="I6" s="7"/>
      <c r="J6" s="7"/>
      <c r="K6" s="7"/>
      <c r="L6" s="7"/>
    </row>
    <row r="7" spans="1:21" ht="7.5" customHeight="1">
      <c r="A7" s="1" t="s">
        <v>2</v>
      </c>
      <c r="B7" s="2"/>
      <c r="C7" s="2"/>
      <c r="D7" s="2"/>
      <c r="E7" s="2"/>
      <c r="F7" s="2"/>
      <c r="G7" s="2"/>
      <c r="H7" s="7"/>
      <c r="I7" s="7"/>
      <c r="J7" s="7"/>
      <c r="K7" s="7"/>
      <c r="L7" s="7"/>
    </row>
    <row r="8" spans="1:21" ht="15.75">
      <c r="A8" s="8" t="s">
        <v>31</v>
      </c>
      <c r="B8" s="7"/>
      <c r="C8" s="2"/>
      <c r="D8" s="2"/>
      <c r="E8" s="2"/>
      <c r="F8" s="2"/>
      <c r="G8" s="2"/>
      <c r="H8" s="7"/>
      <c r="I8" s="7"/>
      <c r="J8" s="7"/>
      <c r="K8" s="7"/>
      <c r="L8" s="7"/>
    </row>
    <row r="9" spans="1:21" ht="15.75">
      <c r="A9" s="51" t="s">
        <v>51</v>
      </c>
      <c r="B9" s="2"/>
      <c r="C9" s="2"/>
      <c r="D9" s="2"/>
      <c r="E9" s="2"/>
      <c r="F9" s="2"/>
      <c r="G9" s="2"/>
      <c r="H9" s="7"/>
      <c r="I9" s="7"/>
      <c r="J9" s="7"/>
      <c r="K9" s="7"/>
      <c r="L9" s="7"/>
    </row>
    <row r="10" spans="1:21" ht="15.75">
      <c r="A10" s="2"/>
      <c r="B10" s="4" t="s">
        <v>53</v>
      </c>
      <c r="C10" s="5"/>
      <c r="D10" s="5"/>
      <c r="E10" s="5"/>
      <c r="F10" s="5"/>
      <c r="G10" s="5"/>
      <c r="H10" s="7"/>
      <c r="I10" s="7"/>
      <c r="J10" s="7"/>
      <c r="K10" s="7"/>
      <c r="L10" s="7"/>
    </row>
    <row r="11" spans="1:21" ht="6" customHeight="1">
      <c r="A11" s="1"/>
      <c r="B11" s="2"/>
      <c r="C11" s="2"/>
      <c r="D11" s="2"/>
      <c r="E11" s="2"/>
      <c r="F11" s="2"/>
      <c r="G11" s="2"/>
      <c r="H11" s="7"/>
      <c r="I11" s="7"/>
      <c r="J11" s="7"/>
      <c r="K11" s="7"/>
      <c r="L11" s="7"/>
    </row>
    <row r="12" spans="1:21" ht="15.75" customHeight="1">
      <c r="A12" s="65" t="s">
        <v>3</v>
      </c>
      <c r="B12" s="68" t="s">
        <v>4</v>
      </c>
      <c r="C12" s="71" t="s">
        <v>22</v>
      </c>
      <c r="D12" s="72"/>
      <c r="E12" s="72"/>
      <c r="F12" s="72"/>
      <c r="G12" s="73"/>
      <c r="H12" s="74" t="s">
        <v>23</v>
      </c>
      <c r="I12" s="75"/>
      <c r="J12" s="75"/>
      <c r="K12" s="75"/>
      <c r="L12" s="76"/>
    </row>
    <row r="13" spans="1:21" ht="15.75" customHeight="1">
      <c r="A13" s="66"/>
      <c r="B13" s="69"/>
      <c r="C13" s="71" t="s">
        <v>24</v>
      </c>
      <c r="D13" s="72"/>
      <c r="E13" s="72"/>
      <c r="F13" s="73"/>
      <c r="G13" s="65" t="s">
        <v>25</v>
      </c>
      <c r="H13" s="74" t="s">
        <v>5</v>
      </c>
      <c r="I13" s="75"/>
      <c r="J13" s="75"/>
      <c r="K13" s="76"/>
      <c r="L13" s="77" t="s">
        <v>25</v>
      </c>
    </row>
    <row r="14" spans="1:21" ht="15.75">
      <c r="A14" s="67"/>
      <c r="B14" s="70"/>
      <c r="C14" s="3">
        <v>1</v>
      </c>
      <c r="D14" s="3">
        <v>2</v>
      </c>
      <c r="E14" s="3">
        <v>3</v>
      </c>
      <c r="F14" s="3">
        <v>4</v>
      </c>
      <c r="G14" s="67"/>
      <c r="H14" s="6">
        <v>1</v>
      </c>
      <c r="I14" s="6">
        <v>2</v>
      </c>
      <c r="J14" s="6">
        <v>3</v>
      </c>
      <c r="K14" s="6">
        <v>4</v>
      </c>
      <c r="L14" s="78"/>
      <c r="P14" s="18"/>
      <c r="Q14" s="18"/>
      <c r="R14" s="38"/>
      <c r="S14" s="38"/>
      <c r="T14" s="38"/>
      <c r="U14" s="38"/>
    </row>
    <row r="15" spans="1:21" ht="29.25" customHeight="1">
      <c r="A15" s="12" t="s">
        <v>6</v>
      </c>
      <c r="B15" s="13" t="s">
        <v>20</v>
      </c>
      <c r="C15" s="14">
        <v>20887.71</v>
      </c>
      <c r="D15" s="14">
        <v>21006.63</v>
      </c>
      <c r="E15" s="14">
        <v>21967.919999999998</v>
      </c>
      <c r="F15" s="14">
        <v>21452.85</v>
      </c>
      <c r="G15" s="14">
        <f>C15+D15+E15+F15</f>
        <v>85315.109999999986</v>
      </c>
      <c r="H15" s="14">
        <v>20246.654999999999</v>
      </c>
      <c r="I15" s="14">
        <v>21877.3</v>
      </c>
      <c r="J15" s="14">
        <v>23690.400000000001</v>
      </c>
      <c r="K15" s="14"/>
      <c r="L15" s="14">
        <v>65814.3</v>
      </c>
      <c r="M15" s="20"/>
      <c r="P15" s="18"/>
      <c r="Q15" s="18"/>
      <c r="R15" s="38"/>
      <c r="S15" s="38"/>
      <c r="T15" s="38"/>
      <c r="U15" s="38"/>
    </row>
    <row r="16" spans="1:21" ht="15" customHeight="1">
      <c r="A16" s="12" t="s">
        <v>30</v>
      </c>
      <c r="B16" s="13" t="s">
        <v>20</v>
      </c>
      <c r="C16" s="14">
        <v>20.89</v>
      </c>
      <c r="D16" s="14">
        <v>10.97</v>
      </c>
      <c r="E16" s="14">
        <v>29.21</v>
      </c>
      <c r="F16" s="14">
        <v>22.17</v>
      </c>
      <c r="G16" s="14">
        <f>G15-G23</f>
        <v>250.19999999998254</v>
      </c>
      <c r="H16" s="14">
        <f>H15-H23</f>
        <v>-118.79500000000189</v>
      </c>
      <c r="I16" s="14">
        <f>I15-I23</f>
        <v>462</v>
      </c>
      <c r="J16" s="14">
        <f>J15-J23</f>
        <v>841.20000000000073</v>
      </c>
      <c r="K16" s="14"/>
      <c r="L16" s="14">
        <f>L15-L23</f>
        <v>1184.4000000000015</v>
      </c>
      <c r="P16" s="18"/>
      <c r="Q16" s="18"/>
      <c r="R16" s="38"/>
      <c r="S16" s="50"/>
      <c r="T16" s="50"/>
      <c r="U16" s="50"/>
    </row>
    <row r="17" spans="1:34" ht="16.5" customHeight="1">
      <c r="A17" s="12" t="s">
        <v>7</v>
      </c>
      <c r="B17" s="13" t="s">
        <v>20</v>
      </c>
      <c r="C17" s="14">
        <v>62.63</v>
      </c>
      <c r="D17" s="14">
        <v>52.71</v>
      </c>
      <c r="E17" s="14">
        <v>70.95</v>
      </c>
      <c r="F17" s="14">
        <v>63.91</v>
      </c>
      <c r="G17" s="14">
        <f>C17+D17+E17+F17</f>
        <v>250.20000000000002</v>
      </c>
      <c r="H17" s="14">
        <f>H16</f>
        <v>-118.79500000000189</v>
      </c>
      <c r="I17" s="14">
        <f>I16</f>
        <v>462</v>
      </c>
      <c r="J17" s="14">
        <f>J16</f>
        <v>841.20000000000073</v>
      </c>
      <c r="K17" s="14"/>
      <c r="L17" s="14">
        <f>L16-L24</f>
        <v>1184.4000000000015</v>
      </c>
      <c r="M17" s="19"/>
      <c r="P17" s="18"/>
      <c r="Q17" s="18"/>
      <c r="R17" s="50"/>
      <c r="S17" s="50"/>
      <c r="T17" s="50"/>
      <c r="U17" s="50"/>
    </row>
    <row r="18" spans="1:34" ht="15.75" customHeight="1">
      <c r="A18" s="82" t="s">
        <v>8</v>
      </c>
      <c r="B18" s="83"/>
      <c r="C18" s="83"/>
      <c r="D18" s="83"/>
      <c r="E18" s="83"/>
      <c r="F18" s="83"/>
      <c r="G18" s="83"/>
      <c r="H18" s="83"/>
      <c r="I18" s="83"/>
      <c r="J18" s="83"/>
      <c r="K18" s="84"/>
      <c r="L18" s="16"/>
      <c r="M18" s="20"/>
    </row>
    <row r="19" spans="1:34" ht="17.25" customHeight="1">
      <c r="A19" s="12" t="s">
        <v>9</v>
      </c>
      <c r="B19" s="13" t="s">
        <v>10</v>
      </c>
      <c r="C19" s="17">
        <v>33.200000000000003</v>
      </c>
      <c r="D19" s="17">
        <v>33.200000000000003</v>
      </c>
      <c r="E19" s="17">
        <v>33.200000000000003</v>
      </c>
      <c r="F19" s="17">
        <v>33.200000000000003</v>
      </c>
      <c r="G19" s="17">
        <f>(C19+D19+E19+F19)/4</f>
        <v>33.200000000000003</v>
      </c>
      <c r="H19" s="17">
        <f>1423.067/90/55*100</f>
        <v>28.748828282828281</v>
      </c>
      <c r="I19" s="17">
        <f>1819.859/91/55*100</f>
        <v>36.360819180819185</v>
      </c>
      <c r="J19" s="17">
        <f>1758.431/92/55*100</f>
        <v>34.751600790513834</v>
      </c>
      <c r="K19" s="21"/>
      <c r="L19" s="17">
        <f>(H19+I19+J19+K19)</f>
        <v>99.861248254161296</v>
      </c>
    </row>
    <row r="20" spans="1:34" ht="15.75" customHeight="1">
      <c r="A20" s="12" t="s">
        <v>11</v>
      </c>
      <c r="B20" s="13" t="s">
        <v>10</v>
      </c>
      <c r="C20" s="17">
        <v>16.399999999999999</v>
      </c>
      <c r="D20" s="17">
        <v>16.399999999999999</v>
      </c>
      <c r="E20" s="17">
        <v>16.399999999999999</v>
      </c>
      <c r="F20" s="17">
        <v>16.399999999999999</v>
      </c>
      <c r="G20" s="17">
        <f>(C20+D20+E20+F20)/4</f>
        <v>16.399999999999999</v>
      </c>
      <c r="H20" s="17">
        <f>950.706/90/63*100</f>
        <v>16.767301587301585</v>
      </c>
      <c r="I20" s="17">
        <f>940.182/91/63*100</f>
        <v>16.399476713762425</v>
      </c>
      <c r="J20" s="17">
        <f>926.056/92/63*100</f>
        <v>15.97750172532781</v>
      </c>
      <c r="K20" s="21"/>
      <c r="L20" s="17">
        <f>(H20+I20+J20+K20)</f>
        <v>49.144280026391826</v>
      </c>
    </row>
    <row r="21" spans="1:34" ht="15" customHeight="1">
      <c r="A21" s="12" t="s">
        <v>12</v>
      </c>
      <c r="B21" s="13" t="s">
        <v>10</v>
      </c>
      <c r="C21" s="17">
        <v>15.9</v>
      </c>
      <c r="D21" s="17">
        <v>15.9</v>
      </c>
      <c r="E21" s="17">
        <v>15.9</v>
      </c>
      <c r="F21" s="17">
        <v>15.9</v>
      </c>
      <c r="G21" s="17">
        <f>(C21+D21+E21+F21)/4</f>
        <v>15.9</v>
      </c>
      <c r="H21" s="17">
        <f>768.475/65.1/90*100</f>
        <v>13.116146100017071</v>
      </c>
      <c r="I21" s="17">
        <f>741.482/65.1/91*100</f>
        <v>12.516365355075031</v>
      </c>
      <c r="J21" s="17">
        <f>749.043/65.1/92*100</f>
        <v>12.506561811260269</v>
      </c>
      <c r="K21" s="21"/>
      <c r="L21" s="17">
        <f>(H21+I21+J21+K21)</f>
        <v>38.139073266352369</v>
      </c>
    </row>
    <row r="22" spans="1:34" ht="31.5">
      <c r="A22" s="22" t="s">
        <v>13</v>
      </c>
      <c r="B22" s="13" t="s">
        <v>10</v>
      </c>
      <c r="C22" s="23">
        <f>C17/C23</f>
        <v>3.0074314240329447E-3</v>
      </c>
      <c r="D22" s="23">
        <f>D17/D23</f>
        <v>2.515519769093325E-3</v>
      </c>
      <c r="E22" s="23">
        <f>E17/E23</f>
        <v>3.2401743254888691E-3</v>
      </c>
      <c r="F22" s="23">
        <f>F17/F23</f>
        <v>2.9879928598612179E-3</v>
      </c>
      <c r="G22" s="23">
        <f t="shared" ref="G22:L22" si="0">G17/G23</f>
        <v>2.9412833094163036E-3</v>
      </c>
      <c r="H22" s="23">
        <f>H17/H23</f>
        <v>-5.8331635195884154E-3</v>
      </c>
      <c r="I22" s="23">
        <f t="shared" si="0"/>
        <v>2.1573361101642284E-2</v>
      </c>
      <c r="J22" s="23">
        <f>J17/J23</f>
        <v>3.6815293314426796E-2</v>
      </c>
      <c r="K22" s="57" t="e">
        <f t="shared" si="0"/>
        <v>#DIV/0!</v>
      </c>
      <c r="L22" s="23">
        <f t="shared" si="0"/>
        <v>1.832588322123354E-2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4" ht="15" customHeight="1" outlineLevel="1">
      <c r="A23" s="24" t="s">
        <v>48</v>
      </c>
      <c r="B23" s="13" t="s">
        <v>20</v>
      </c>
      <c r="C23" s="14">
        <v>20825.080000000002</v>
      </c>
      <c r="D23" s="14">
        <v>20953.919999999998</v>
      </c>
      <c r="E23" s="14">
        <v>21896.97</v>
      </c>
      <c r="F23" s="14">
        <v>21388.94</v>
      </c>
      <c r="G23" s="14">
        <f>SUM(C23:F23)</f>
        <v>85064.91</v>
      </c>
      <c r="H23" s="14">
        <v>20365.45</v>
      </c>
      <c r="I23" s="25">
        <v>21415.3</v>
      </c>
      <c r="J23" s="25">
        <v>22849.200000000001</v>
      </c>
      <c r="K23" s="25"/>
      <c r="L23" s="14">
        <v>64629.9</v>
      </c>
      <c r="M23" s="11"/>
      <c r="N23" s="18"/>
      <c r="O23" s="18"/>
      <c r="P23" s="18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4" ht="15.75" customHeight="1">
      <c r="A24" s="82" t="s">
        <v>27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N24" s="18"/>
      <c r="O24" s="39"/>
      <c r="P24" s="39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4" ht="14.25" customHeight="1">
      <c r="A25" s="26" t="s">
        <v>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N25" s="38"/>
      <c r="O25" s="46"/>
      <c r="P25" s="46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47"/>
      <c r="AH25" s="47"/>
    </row>
    <row r="26" spans="1:34" ht="14.25" customHeight="1">
      <c r="A26" s="27" t="s">
        <v>43</v>
      </c>
      <c r="B26" s="13" t="s">
        <v>14</v>
      </c>
      <c r="C26" s="21">
        <f t="shared" ref="C26:K26" si="1">C34+C35+C36+C27</f>
        <v>10.083900000000002</v>
      </c>
      <c r="D26" s="21">
        <f t="shared" si="1"/>
        <v>10.083900000000002</v>
      </c>
      <c r="E26" s="21">
        <f t="shared" si="1"/>
        <v>10.083900000000002</v>
      </c>
      <c r="F26" s="21">
        <f t="shared" si="1"/>
        <v>10.083900000000002</v>
      </c>
      <c r="G26" s="21">
        <f t="shared" si="1"/>
        <v>10.083900000000002</v>
      </c>
      <c r="H26" s="21">
        <f t="shared" si="1"/>
        <v>10.350000000000001</v>
      </c>
      <c r="I26" s="21">
        <f t="shared" si="1"/>
        <v>10.440000000000001</v>
      </c>
      <c r="J26" s="21">
        <f t="shared" si="1"/>
        <v>10.58</v>
      </c>
      <c r="K26" s="58">
        <f t="shared" si="1"/>
        <v>0</v>
      </c>
      <c r="L26" s="21">
        <f>(H26+I26+J26)/3</f>
        <v>10.456666666666669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7"/>
      <c r="AH26" s="47"/>
    </row>
    <row r="27" spans="1:34" ht="15" customHeight="1">
      <c r="A27" s="26" t="s">
        <v>35</v>
      </c>
      <c r="B27" s="13" t="s">
        <v>14</v>
      </c>
      <c r="C27" s="28">
        <f t="shared" ref="C27:K27" si="2">SUM(C28:C33)</f>
        <v>7.2696000000000014</v>
      </c>
      <c r="D27" s="28">
        <f t="shared" si="2"/>
        <v>7.2696000000000014</v>
      </c>
      <c r="E27" s="28">
        <f t="shared" si="2"/>
        <v>7.2696000000000014</v>
      </c>
      <c r="F27" s="28">
        <f t="shared" si="2"/>
        <v>7.2696000000000014</v>
      </c>
      <c r="G27" s="28">
        <f t="shared" si="2"/>
        <v>7.2696000000000014</v>
      </c>
      <c r="H27" s="28">
        <f t="shared" si="2"/>
        <v>8.24</v>
      </c>
      <c r="I27" s="28">
        <f t="shared" si="2"/>
        <v>8.3800000000000008</v>
      </c>
      <c r="J27" s="28">
        <f t="shared" si="2"/>
        <v>8.57</v>
      </c>
      <c r="K27" s="59">
        <f t="shared" si="2"/>
        <v>0</v>
      </c>
      <c r="L27" s="28">
        <f t="shared" ref="L27:L36" si="3">(H27+I27+J27)/3</f>
        <v>8.3966666666666665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7"/>
      <c r="AH27" s="47"/>
    </row>
    <row r="28" spans="1:34" ht="15" customHeight="1">
      <c r="A28" s="12" t="s">
        <v>34</v>
      </c>
      <c r="B28" s="13" t="s">
        <v>14</v>
      </c>
      <c r="C28" s="21">
        <v>3.9060000000000001</v>
      </c>
      <c r="D28" s="21">
        <f>C28</f>
        <v>3.9060000000000001</v>
      </c>
      <c r="E28" s="21">
        <f>C28</f>
        <v>3.9060000000000001</v>
      </c>
      <c r="F28" s="21">
        <f>C28</f>
        <v>3.9060000000000001</v>
      </c>
      <c r="G28" s="21">
        <f>C28</f>
        <v>3.9060000000000001</v>
      </c>
      <c r="H28" s="16">
        <v>4.1500000000000004</v>
      </c>
      <c r="I28" s="21">
        <v>4.2300000000000004</v>
      </c>
      <c r="J28" s="21">
        <v>4.42</v>
      </c>
      <c r="K28" s="58"/>
      <c r="L28" s="21">
        <f t="shared" si="3"/>
        <v>4.2666666666666666</v>
      </c>
      <c r="N28" s="41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7"/>
      <c r="AH28" s="47"/>
    </row>
    <row r="29" spans="1:34" ht="15" customHeight="1">
      <c r="A29" s="12" t="s">
        <v>36</v>
      </c>
      <c r="B29" s="13" t="s">
        <v>14</v>
      </c>
      <c r="C29" s="21">
        <v>0.2009</v>
      </c>
      <c r="D29" s="21">
        <f t="shared" ref="D29:D36" si="4">C29</f>
        <v>0.2009</v>
      </c>
      <c r="E29" s="21">
        <f t="shared" ref="E29:E36" si="5">C29</f>
        <v>0.2009</v>
      </c>
      <c r="F29" s="21">
        <f t="shared" ref="F29:F36" si="6">C29</f>
        <v>0.2009</v>
      </c>
      <c r="G29" s="21">
        <f t="shared" ref="G29:G36" si="7">C29</f>
        <v>0.2009</v>
      </c>
      <c r="H29" s="16">
        <f>0.32+0.01+0.32</f>
        <v>0.65</v>
      </c>
      <c r="I29" s="21">
        <f>0.28+0.01+0.47</f>
        <v>0.76</v>
      </c>
      <c r="J29" s="21">
        <f>0.28+0.01+0.56</f>
        <v>0.85000000000000009</v>
      </c>
      <c r="K29" s="16"/>
      <c r="L29" s="21">
        <f t="shared" si="3"/>
        <v>0.75333333333333341</v>
      </c>
      <c r="N29" s="41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7"/>
      <c r="AH29" s="47"/>
    </row>
    <row r="30" spans="1:34" ht="14.25" customHeight="1">
      <c r="A30" s="29" t="s">
        <v>37</v>
      </c>
      <c r="B30" s="13" t="s">
        <v>14</v>
      </c>
      <c r="C30" s="21">
        <v>2.1907999999999999</v>
      </c>
      <c r="D30" s="21">
        <f t="shared" si="4"/>
        <v>2.1907999999999999</v>
      </c>
      <c r="E30" s="21">
        <f t="shared" si="5"/>
        <v>2.1907999999999999</v>
      </c>
      <c r="F30" s="21">
        <f t="shared" si="6"/>
        <v>2.1907999999999999</v>
      </c>
      <c r="G30" s="21">
        <f t="shared" si="7"/>
        <v>2.1907999999999999</v>
      </c>
      <c r="H30" s="21">
        <v>1.8</v>
      </c>
      <c r="I30" s="21">
        <v>1.73</v>
      </c>
      <c r="J30" s="21">
        <f>1.68</f>
        <v>1.68</v>
      </c>
      <c r="K30" s="16"/>
      <c r="L30" s="21">
        <f t="shared" si="3"/>
        <v>1.7366666666666666</v>
      </c>
      <c r="N30" s="4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7"/>
      <c r="AH30" s="47"/>
    </row>
    <row r="31" spans="1:34" ht="15.75" customHeight="1">
      <c r="A31" s="29" t="s">
        <v>38</v>
      </c>
      <c r="B31" s="13" t="s">
        <v>14</v>
      </c>
      <c r="C31" s="21">
        <v>0.48199999999999998</v>
      </c>
      <c r="D31" s="21">
        <f t="shared" si="4"/>
        <v>0.48199999999999998</v>
      </c>
      <c r="E31" s="21">
        <f t="shared" si="5"/>
        <v>0.48199999999999998</v>
      </c>
      <c r="F31" s="21">
        <f t="shared" si="6"/>
        <v>0.48199999999999998</v>
      </c>
      <c r="G31" s="21">
        <f t="shared" si="7"/>
        <v>0.48199999999999998</v>
      </c>
      <c r="H31" s="21">
        <v>0.39</v>
      </c>
      <c r="I31" s="21">
        <v>0.37</v>
      </c>
      <c r="J31" s="21">
        <f>0.36</f>
        <v>0.36</v>
      </c>
      <c r="K31" s="16"/>
      <c r="L31" s="21">
        <f t="shared" si="3"/>
        <v>0.37333333333333335</v>
      </c>
      <c r="N31" s="41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7"/>
      <c r="AH31" s="47"/>
    </row>
    <row r="32" spans="1:34" ht="14.25" customHeight="1">
      <c r="A32" s="29" t="s">
        <v>39</v>
      </c>
      <c r="B32" s="13" t="s">
        <v>14</v>
      </c>
      <c r="C32" s="21">
        <v>0.33760000000000001</v>
      </c>
      <c r="D32" s="21">
        <f t="shared" si="4"/>
        <v>0.33760000000000001</v>
      </c>
      <c r="E32" s="21">
        <f t="shared" si="5"/>
        <v>0.33760000000000001</v>
      </c>
      <c r="F32" s="21">
        <f t="shared" si="6"/>
        <v>0.33760000000000001</v>
      </c>
      <c r="G32" s="21">
        <f t="shared" si="7"/>
        <v>0.33760000000000001</v>
      </c>
      <c r="H32" s="21">
        <v>0.51</v>
      </c>
      <c r="I32" s="21">
        <v>0.48</v>
      </c>
      <c r="J32" s="21">
        <f>0.47</f>
        <v>0.47</v>
      </c>
      <c r="K32" s="16"/>
      <c r="L32" s="21">
        <f t="shared" si="3"/>
        <v>0.48666666666666664</v>
      </c>
      <c r="N32" s="41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7"/>
      <c r="AH32" s="47"/>
    </row>
    <row r="33" spans="1:34" ht="14.25" customHeight="1">
      <c r="A33" s="29" t="s">
        <v>40</v>
      </c>
      <c r="B33" s="13" t="s">
        <v>14</v>
      </c>
      <c r="C33" s="21">
        <v>0.15229999999999999</v>
      </c>
      <c r="D33" s="21">
        <f t="shared" si="4"/>
        <v>0.15229999999999999</v>
      </c>
      <c r="E33" s="21">
        <f t="shared" si="5"/>
        <v>0.15229999999999999</v>
      </c>
      <c r="F33" s="21">
        <f t="shared" si="6"/>
        <v>0.15229999999999999</v>
      </c>
      <c r="G33" s="21">
        <f t="shared" si="7"/>
        <v>0.15229999999999999</v>
      </c>
      <c r="H33" s="21">
        <v>0.74</v>
      </c>
      <c r="I33" s="21">
        <v>0.81</v>
      </c>
      <c r="J33" s="21">
        <f>0.79</f>
        <v>0.79</v>
      </c>
      <c r="K33" s="16"/>
      <c r="L33" s="21">
        <f t="shared" si="3"/>
        <v>0.77999999999999992</v>
      </c>
      <c r="N33" s="41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7"/>
      <c r="AH33" s="47"/>
    </row>
    <row r="34" spans="1:34" ht="14.25" customHeight="1">
      <c r="A34" s="26" t="s">
        <v>33</v>
      </c>
      <c r="B34" s="13" t="s">
        <v>14</v>
      </c>
      <c r="C34" s="28">
        <v>1.6203000000000001</v>
      </c>
      <c r="D34" s="28">
        <f t="shared" si="4"/>
        <v>1.6203000000000001</v>
      </c>
      <c r="E34" s="28">
        <f t="shared" si="5"/>
        <v>1.6203000000000001</v>
      </c>
      <c r="F34" s="28">
        <f t="shared" si="6"/>
        <v>1.6203000000000001</v>
      </c>
      <c r="G34" s="28">
        <f t="shared" si="7"/>
        <v>1.6203000000000001</v>
      </c>
      <c r="H34" s="52">
        <v>0.86</v>
      </c>
      <c r="I34" s="28">
        <v>0.89</v>
      </c>
      <c r="J34" s="28">
        <f>0.85</f>
        <v>0.85</v>
      </c>
      <c r="K34" s="52"/>
      <c r="L34" s="28">
        <f t="shared" si="3"/>
        <v>0.8666666666666667</v>
      </c>
      <c r="N34" s="41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7"/>
      <c r="AH34" s="47"/>
    </row>
    <row r="35" spans="1:34" ht="14.25" customHeight="1">
      <c r="A35" s="26" t="s">
        <v>41</v>
      </c>
      <c r="B35" s="13" t="s">
        <v>14</v>
      </c>
      <c r="C35" s="28">
        <v>0.57620000000000005</v>
      </c>
      <c r="D35" s="28">
        <f t="shared" si="4"/>
        <v>0.57620000000000005</v>
      </c>
      <c r="E35" s="28">
        <f t="shared" si="5"/>
        <v>0.57620000000000005</v>
      </c>
      <c r="F35" s="28">
        <f t="shared" si="6"/>
        <v>0.57620000000000005</v>
      </c>
      <c r="G35" s="28">
        <f t="shared" si="7"/>
        <v>0.57620000000000005</v>
      </c>
      <c r="H35" s="52">
        <v>0.44</v>
      </c>
      <c r="I35" s="28">
        <v>0.48</v>
      </c>
      <c r="J35" s="28">
        <f>0.49</f>
        <v>0.49</v>
      </c>
      <c r="K35" s="52"/>
      <c r="L35" s="28">
        <f t="shared" si="3"/>
        <v>0.47</v>
      </c>
      <c r="N35" s="41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7"/>
      <c r="AH35" s="47"/>
    </row>
    <row r="36" spans="1:34" ht="14.25" customHeight="1">
      <c r="A36" s="26" t="s">
        <v>42</v>
      </c>
      <c r="B36" s="13" t="s">
        <v>14</v>
      </c>
      <c r="C36" s="28">
        <v>0.61780000000000002</v>
      </c>
      <c r="D36" s="28">
        <f t="shared" si="4"/>
        <v>0.61780000000000002</v>
      </c>
      <c r="E36" s="28">
        <f t="shared" si="5"/>
        <v>0.61780000000000002</v>
      </c>
      <c r="F36" s="28">
        <f t="shared" si="6"/>
        <v>0.61780000000000002</v>
      </c>
      <c r="G36" s="28">
        <f t="shared" si="7"/>
        <v>0.61780000000000002</v>
      </c>
      <c r="H36" s="52">
        <v>0.81</v>
      </c>
      <c r="I36" s="28">
        <v>0.69</v>
      </c>
      <c r="J36" s="28">
        <f>0.67</f>
        <v>0.67</v>
      </c>
      <c r="K36" s="52"/>
      <c r="L36" s="28">
        <f t="shared" si="3"/>
        <v>0.72333333333333327</v>
      </c>
      <c r="N36" s="41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7"/>
      <c r="AH36" s="47"/>
    </row>
    <row r="37" spans="1:34" ht="25.15" customHeight="1">
      <c r="A37" s="30"/>
      <c r="B37" s="31"/>
      <c r="C37" s="32"/>
      <c r="D37" s="32"/>
      <c r="E37" s="32"/>
      <c r="F37" s="32"/>
      <c r="G37" s="33"/>
      <c r="H37" s="32"/>
      <c r="I37" s="32"/>
      <c r="J37" s="32"/>
      <c r="K37" s="32"/>
      <c r="L37" s="32"/>
      <c r="N37" s="1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7"/>
      <c r="AH37" s="47"/>
    </row>
    <row r="38" spans="1:34" ht="17.25" customHeight="1">
      <c r="A38" s="26" t="s">
        <v>45</v>
      </c>
      <c r="B38" s="13"/>
      <c r="C38" s="16"/>
      <c r="D38" s="16"/>
      <c r="E38" s="16"/>
      <c r="F38" s="16"/>
      <c r="G38" s="16"/>
      <c r="H38" s="16"/>
      <c r="I38" s="16"/>
      <c r="J38" s="16"/>
      <c r="K38" s="16"/>
      <c r="L38" s="16"/>
      <c r="N38" s="1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7"/>
      <c r="AH38" s="47"/>
    </row>
    <row r="39" spans="1:34" ht="15.75">
      <c r="A39" s="27" t="s">
        <v>43</v>
      </c>
      <c r="B39" s="13" t="s">
        <v>14</v>
      </c>
      <c r="C39" s="54">
        <f>C40+C47+C48+C49</f>
        <v>11.453400000000002</v>
      </c>
      <c r="D39" s="54">
        <f>D40+D47+D48+D49</f>
        <v>11.453400000000002</v>
      </c>
      <c r="E39" s="54">
        <f>E40+E47+E48+E49</f>
        <v>11.453400000000002</v>
      </c>
      <c r="F39" s="54">
        <f>C39</f>
        <v>11.453400000000002</v>
      </c>
      <c r="G39" s="54">
        <f>G40+G47+G48+G49</f>
        <v>11.453400000000002</v>
      </c>
      <c r="H39" s="21">
        <f>H40+H47+H48+H49</f>
        <v>11.049999999999999</v>
      </c>
      <c r="I39" s="21">
        <f>I40+I47+I48+I49</f>
        <v>11.299999999999999</v>
      </c>
      <c r="J39" s="21">
        <f>J40+J47+J48+J49</f>
        <v>11.66</v>
      </c>
      <c r="K39" s="58">
        <f>K40+K47+K48+K49</f>
        <v>0</v>
      </c>
      <c r="L39" s="21">
        <f>(H39+I39+J39)/3</f>
        <v>11.336666666666666</v>
      </c>
      <c r="N39" s="36"/>
      <c r="O39" s="36"/>
      <c r="P39" s="36"/>
      <c r="Q39" s="18"/>
      <c r="R39" s="36"/>
      <c r="S39" s="36"/>
      <c r="T39" s="36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4" ht="16.5" customHeight="1">
      <c r="A40" s="26" t="s">
        <v>35</v>
      </c>
      <c r="B40" s="13" t="s">
        <v>14</v>
      </c>
      <c r="C40" s="55">
        <f>SUM(C41:C46)</f>
        <v>8.4061000000000003</v>
      </c>
      <c r="D40" s="55">
        <f>SUM(D41:D46)</f>
        <v>8.4061000000000003</v>
      </c>
      <c r="E40" s="55">
        <f>SUM(E41:E46)</f>
        <v>8.4061000000000003</v>
      </c>
      <c r="F40" s="55">
        <f t="shared" ref="F40:F49" si="8">C40</f>
        <v>8.4061000000000003</v>
      </c>
      <c r="G40" s="55">
        <f>SUM(G41:G46)</f>
        <v>8.4061000000000003</v>
      </c>
      <c r="H40" s="28">
        <f>SUM(H41:H46)</f>
        <v>8.7799999999999994</v>
      </c>
      <c r="I40" s="28">
        <f>SUM(I41:I46)</f>
        <v>9.0299999999999994</v>
      </c>
      <c r="J40" s="28">
        <f>SUM(J41:J46)</f>
        <v>9.42</v>
      </c>
      <c r="K40" s="59">
        <f>SUM(K41:K46)</f>
        <v>0</v>
      </c>
      <c r="L40" s="28">
        <f t="shared" ref="L40:L49" si="9">(H40+I40+J40)/3</f>
        <v>9.0766666666666662</v>
      </c>
      <c r="N40" s="36"/>
      <c r="O40" s="36"/>
      <c r="P40" s="36"/>
      <c r="Q40" s="43"/>
      <c r="R40" s="36"/>
      <c r="S40" s="36"/>
      <c r="T40" s="36"/>
      <c r="U40" s="43"/>
      <c r="V40" s="44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ht="17.25" customHeight="1">
      <c r="A41" s="12" t="s">
        <v>34</v>
      </c>
      <c r="B41" s="13" t="s">
        <v>14</v>
      </c>
      <c r="C41" s="54">
        <v>1.9812000000000001</v>
      </c>
      <c r="D41" s="54">
        <f>C41</f>
        <v>1.9812000000000001</v>
      </c>
      <c r="E41" s="54">
        <f>C41</f>
        <v>1.9812000000000001</v>
      </c>
      <c r="F41" s="54">
        <f t="shared" si="8"/>
        <v>1.9812000000000001</v>
      </c>
      <c r="G41" s="54">
        <f>C41</f>
        <v>1.9812000000000001</v>
      </c>
      <c r="H41" s="16">
        <v>2.2599999999999998</v>
      </c>
      <c r="I41" s="21">
        <v>2.0699999999999998</v>
      </c>
      <c r="J41" s="21">
        <v>2.1800000000000002</v>
      </c>
      <c r="K41" s="60"/>
      <c r="L41" s="21">
        <f t="shared" si="9"/>
        <v>2.17</v>
      </c>
      <c r="M41" s="37"/>
      <c r="N41" s="42"/>
      <c r="O41" s="42"/>
      <c r="P41" s="42"/>
      <c r="Q41" s="45"/>
      <c r="R41" s="42"/>
      <c r="S41" s="42"/>
      <c r="T41" s="42"/>
      <c r="U41" s="45"/>
      <c r="V41" s="44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4" ht="15.75" customHeight="1">
      <c r="A42" s="12" t="s">
        <v>36</v>
      </c>
      <c r="B42" s="13" t="s">
        <v>14</v>
      </c>
      <c r="C42" s="54">
        <v>0.2928</v>
      </c>
      <c r="D42" s="54">
        <f t="shared" ref="D42:D49" si="10">C42</f>
        <v>0.2928</v>
      </c>
      <c r="E42" s="54">
        <f t="shared" ref="E42:E49" si="11">C42</f>
        <v>0.2928</v>
      </c>
      <c r="F42" s="54">
        <f t="shared" si="8"/>
        <v>0.2928</v>
      </c>
      <c r="G42" s="54">
        <f t="shared" ref="G42:G49" si="12">C42</f>
        <v>0.2928</v>
      </c>
      <c r="H42" s="16">
        <f>0.55+0.04+0.58</f>
        <v>1.17</v>
      </c>
      <c r="I42" s="16">
        <v>1.06</v>
      </c>
      <c r="J42" s="16">
        <f>0.54+0.05+0.87</f>
        <v>1.46</v>
      </c>
      <c r="K42" s="60"/>
      <c r="L42" s="21">
        <f t="shared" si="9"/>
        <v>1.23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4" ht="15.75">
      <c r="A43" s="29" t="s">
        <v>37</v>
      </c>
      <c r="B43" s="13" t="s">
        <v>14</v>
      </c>
      <c r="C43" s="54">
        <v>4.5415000000000001</v>
      </c>
      <c r="D43" s="54">
        <f t="shared" si="10"/>
        <v>4.5415000000000001</v>
      </c>
      <c r="E43" s="54">
        <f t="shared" si="11"/>
        <v>4.5415000000000001</v>
      </c>
      <c r="F43" s="54">
        <f t="shared" si="8"/>
        <v>4.5415000000000001</v>
      </c>
      <c r="G43" s="54">
        <f t="shared" si="12"/>
        <v>4.5415000000000001</v>
      </c>
      <c r="H43" s="21">
        <v>3.7</v>
      </c>
      <c r="I43" s="21">
        <v>4.17</v>
      </c>
      <c r="J43" s="21">
        <v>4.07</v>
      </c>
      <c r="K43" s="60"/>
      <c r="L43" s="21">
        <f t="shared" si="9"/>
        <v>3.9800000000000004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4" ht="15.75" customHeight="1">
      <c r="A44" s="29" t="s">
        <v>38</v>
      </c>
      <c r="B44" s="13" t="s">
        <v>14</v>
      </c>
      <c r="C44" s="54">
        <v>0.99909999999999999</v>
      </c>
      <c r="D44" s="54">
        <f t="shared" si="10"/>
        <v>0.99909999999999999</v>
      </c>
      <c r="E44" s="54">
        <f t="shared" si="11"/>
        <v>0.99909999999999999</v>
      </c>
      <c r="F44" s="54">
        <f t="shared" si="8"/>
        <v>0.99909999999999999</v>
      </c>
      <c r="G44" s="54">
        <f t="shared" si="12"/>
        <v>0.99909999999999999</v>
      </c>
      <c r="H44" s="21">
        <v>0.81</v>
      </c>
      <c r="I44" s="21">
        <v>0.9</v>
      </c>
      <c r="J44" s="21">
        <v>0.87</v>
      </c>
      <c r="K44" s="60"/>
      <c r="L44" s="21">
        <f t="shared" si="9"/>
        <v>0.86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4" ht="17.25" customHeight="1">
      <c r="A45" s="29" t="s">
        <v>39</v>
      </c>
      <c r="B45" s="13" t="s">
        <v>14</v>
      </c>
      <c r="C45" s="54">
        <v>0.32100000000000001</v>
      </c>
      <c r="D45" s="54">
        <f t="shared" si="10"/>
        <v>0.32100000000000001</v>
      </c>
      <c r="E45" s="54">
        <f t="shared" si="11"/>
        <v>0.32100000000000001</v>
      </c>
      <c r="F45" s="54">
        <f t="shared" si="8"/>
        <v>0.32100000000000001</v>
      </c>
      <c r="G45" s="54">
        <f t="shared" si="12"/>
        <v>0.32100000000000001</v>
      </c>
      <c r="H45" s="21">
        <v>0.62</v>
      </c>
      <c r="I45" s="21">
        <v>0.64</v>
      </c>
      <c r="J45" s="21">
        <v>0.64</v>
      </c>
      <c r="K45" s="60"/>
      <c r="L45" s="21">
        <f t="shared" si="9"/>
        <v>0.6333333333333333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ht="17.25" customHeight="1">
      <c r="A46" s="29" t="s">
        <v>40</v>
      </c>
      <c r="B46" s="13" t="s">
        <v>14</v>
      </c>
      <c r="C46" s="54">
        <v>0.27050000000000002</v>
      </c>
      <c r="D46" s="54">
        <f t="shared" si="10"/>
        <v>0.27050000000000002</v>
      </c>
      <c r="E46" s="54">
        <f t="shared" si="11"/>
        <v>0.27050000000000002</v>
      </c>
      <c r="F46" s="54">
        <f t="shared" si="8"/>
        <v>0.27050000000000002</v>
      </c>
      <c r="G46" s="54">
        <f t="shared" si="12"/>
        <v>0.27050000000000002</v>
      </c>
      <c r="H46" s="21">
        <v>0.22</v>
      </c>
      <c r="I46" s="21">
        <v>0.19</v>
      </c>
      <c r="J46" s="21">
        <v>0.2</v>
      </c>
      <c r="K46" s="60"/>
      <c r="L46" s="21">
        <f t="shared" si="9"/>
        <v>0.20333333333333337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4" ht="18" customHeight="1">
      <c r="A47" s="26" t="s">
        <v>33</v>
      </c>
      <c r="B47" s="13" t="s">
        <v>14</v>
      </c>
      <c r="C47" s="55">
        <v>1.1833</v>
      </c>
      <c r="D47" s="55">
        <f t="shared" si="10"/>
        <v>1.1833</v>
      </c>
      <c r="E47" s="55">
        <f t="shared" si="11"/>
        <v>1.1833</v>
      </c>
      <c r="F47" s="55">
        <f t="shared" si="8"/>
        <v>1.1833</v>
      </c>
      <c r="G47" s="55">
        <f t="shared" si="12"/>
        <v>1.1833</v>
      </c>
      <c r="H47" s="52">
        <v>0.93</v>
      </c>
      <c r="I47" s="28">
        <v>0.98</v>
      </c>
      <c r="J47" s="28">
        <v>0.95</v>
      </c>
      <c r="K47" s="61"/>
      <c r="L47" s="28">
        <f t="shared" si="9"/>
        <v>0.95333333333333348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4" ht="15.75" customHeight="1">
      <c r="A48" s="26" t="s">
        <v>41</v>
      </c>
      <c r="B48" s="13" t="s">
        <v>14</v>
      </c>
      <c r="C48" s="55">
        <v>0.62170000000000003</v>
      </c>
      <c r="D48" s="55">
        <f t="shared" si="10"/>
        <v>0.62170000000000003</v>
      </c>
      <c r="E48" s="55">
        <f t="shared" si="11"/>
        <v>0.62170000000000003</v>
      </c>
      <c r="F48" s="55">
        <f t="shared" si="8"/>
        <v>0.62170000000000003</v>
      </c>
      <c r="G48" s="55">
        <f t="shared" si="12"/>
        <v>0.62170000000000003</v>
      </c>
      <c r="H48" s="28">
        <v>0.47</v>
      </c>
      <c r="I48" s="28">
        <v>0.53</v>
      </c>
      <c r="J48" s="28">
        <v>0.54</v>
      </c>
      <c r="K48" s="61"/>
      <c r="L48" s="28">
        <f t="shared" si="9"/>
        <v>0.51333333333333331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12" ht="14.25" customHeight="1">
      <c r="A49" s="26" t="s">
        <v>42</v>
      </c>
      <c r="B49" s="13" t="s">
        <v>14</v>
      </c>
      <c r="C49" s="55">
        <f>0.5773+0.665</f>
        <v>1.2423000000000002</v>
      </c>
      <c r="D49" s="55">
        <f t="shared" si="10"/>
        <v>1.2423000000000002</v>
      </c>
      <c r="E49" s="55">
        <f t="shared" si="11"/>
        <v>1.2423000000000002</v>
      </c>
      <c r="F49" s="55">
        <f t="shared" si="8"/>
        <v>1.2423000000000002</v>
      </c>
      <c r="G49" s="55">
        <f t="shared" si="12"/>
        <v>1.2423000000000002</v>
      </c>
      <c r="H49" s="52">
        <v>0.87</v>
      </c>
      <c r="I49" s="28">
        <v>0.76</v>
      </c>
      <c r="J49" s="28">
        <v>0.75</v>
      </c>
      <c r="K49" s="61"/>
      <c r="L49" s="28">
        <f t="shared" si="9"/>
        <v>0.79333333333333333</v>
      </c>
    </row>
    <row r="50" spans="1:12" ht="18" customHeight="1">
      <c r="A50" s="12" t="s">
        <v>47</v>
      </c>
      <c r="B50" s="13" t="s">
        <v>14</v>
      </c>
      <c r="C50" s="56">
        <v>7797.9</v>
      </c>
      <c r="D50" s="56">
        <v>7797.9</v>
      </c>
      <c r="E50" s="56">
        <v>7797.9</v>
      </c>
      <c r="F50" s="56">
        <v>7797.9</v>
      </c>
      <c r="G50" s="54">
        <f>(C50+D50+E50+F50)/4</f>
        <v>7797.9</v>
      </c>
      <c r="H50" s="14">
        <v>6551.12</v>
      </c>
      <c r="I50" s="53">
        <v>6791.5</v>
      </c>
      <c r="J50" s="16">
        <v>7209.4</v>
      </c>
      <c r="K50" s="58"/>
      <c r="L50" s="21">
        <f>(H50+I50+J50)/3</f>
        <v>6850.6733333333323</v>
      </c>
    </row>
    <row r="51" spans="1:12" ht="19.5" customHeight="1">
      <c r="A51" s="12" t="s">
        <v>15</v>
      </c>
      <c r="B51" s="13" t="s">
        <v>20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6">
        <v>0</v>
      </c>
      <c r="J51" s="16">
        <v>0</v>
      </c>
      <c r="K51" s="60">
        <v>0</v>
      </c>
      <c r="L51" s="21">
        <f t="shared" ref="L51:L52" si="13">H51</f>
        <v>0</v>
      </c>
    </row>
    <row r="52" spans="1:12" ht="15.75">
      <c r="A52" s="12" t="s">
        <v>16</v>
      </c>
      <c r="B52" s="13" t="s">
        <v>20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6">
        <v>0</v>
      </c>
      <c r="I52" s="16">
        <v>0</v>
      </c>
      <c r="J52" s="16">
        <v>0</v>
      </c>
      <c r="K52" s="60">
        <v>0</v>
      </c>
      <c r="L52" s="21">
        <f t="shared" si="13"/>
        <v>0</v>
      </c>
    </row>
    <row r="53" spans="1:12" ht="18" customHeight="1">
      <c r="A53" s="12" t="s">
        <v>17</v>
      </c>
      <c r="B53" s="13" t="s">
        <v>20</v>
      </c>
      <c r="C53" s="14">
        <v>97</v>
      </c>
      <c r="D53" s="14">
        <v>97</v>
      </c>
      <c r="E53" s="14">
        <v>97</v>
      </c>
      <c r="F53" s="14">
        <v>97</v>
      </c>
      <c r="G53" s="14">
        <v>97</v>
      </c>
      <c r="H53" s="15">
        <v>100.7</v>
      </c>
      <c r="I53" s="14">
        <v>31</v>
      </c>
      <c r="J53" s="16">
        <v>261</v>
      </c>
      <c r="K53" s="60"/>
      <c r="L53" s="17">
        <f>J53</f>
        <v>261</v>
      </c>
    </row>
    <row r="54" spans="1:12" ht="18" customHeight="1">
      <c r="A54" s="12" t="s">
        <v>18</v>
      </c>
      <c r="B54" s="13"/>
      <c r="C54" s="35"/>
      <c r="D54" s="35"/>
      <c r="E54" s="35"/>
      <c r="F54" s="35"/>
      <c r="G54" s="35"/>
      <c r="H54" s="14"/>
      <c r="I54" s="16"/>
      <c r="J54" s="16"/>
      <c r="K54" s="60"/>
      <c r="L54" s="17">
        <f t="shared" ref="L54:L60" si="14">J54</f>
        <v>0</v>
      </c>
    </row>
    <row r="55" spans="1:12" ht="14.25" customHeight="1">
      <c r="A55" s="12" t="s">
        <v>19</v>
      </c>
      <c r="B55" s="13" t="s">
        <v>20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6">
        <v>0</v>
      </c>
      <c r="J55" s="16">
        <v>0</v>
      </c>
      <c r="K55" s="60">
        <v>0</v>
      </c>
      <c r="L55" s="17">
        <f t="shared" si="14"/>
        <v>0</v>
      </c>
    </row>
    <row r="56" spans="1:12" ht="16.5" customHeight="1">
      <c r="A56" s="12" t="s">
        <v>26</v>
      </c>
      <c r="B56" s="13" t="s">
        <v>20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6">
        <v>0</v>
      </c>
      <c r="J56" s="16">
        <v>0</v>
      </c>
      <c r="K56" s="60">
        <v>0</v>
      </c>
      <c r="L56" s="17">
        <f t="shared" si="14"/>
        <v>0</v>
      </c>
    </row>
    <row r="57" spans="1:12" ht="30.75" customHeight="1">
      <c r="A57" s="12" t="s">
        <v>28</v>
      </c>
      <c r="B57" s="13" t="s">
        <v>20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6.2</v>
      </c>
      <c r="I57" s="14">
        <v>1.5</v>
      </c>
      <c r="J57" s="16">
        <v>1.4</v>
      </c>
      <c r="K57" s="60"/>
      <c r="L57" s="17">
        <f t="shared" si="14"/>
        <v>1.4</v>
      </c>
    </row>
    <row r="58" spans="1:12" ht="18.75" customHeight="1">
      <c r="A58" s="12" t="s">
        <v>32</v>
      </c>
      <c r="B58" s="13" t="s">
        <v>20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7">
        <v>0</v>
      </c>
      <c r="J58" s="16">
        <v>0</v>
      </c>
      <c r="K58" s="60"/>
      <c r="L58" s="17">
        <f t="shared" si="14"/>
        <v>0</v>
      </c>
    </row>
    <row r="59" spans="1:12" ht="18.75" customHeight="1">
      <c r="A59" s="12" t="s">
        <v>46</v>
      </c>
      <c r="B59" s="13" t="s">
        <v>20</v>
      </c>
      <c r="C59" s="14">
        <v>5364.7</v>
      </c>
      <c r="D59" s="14">
        <v>5364.7</v>
      </c>
      <c r="E59" s="14">
        <v>5364.7</v>
      </c>
      <c r="F59" s="14">
        <v>53674.7</v>
      </c>
      <c r="G59" s="14">
        <v>5364.7</v>
      </c>
      <c r="H59" s="14">
        <v>7335.4</v>
      </c>
      <c r="I59" s="14">
        <v>6907.2</v>
      </c>
      <c r="J59" s="16">
        <v>7628.3</v>
      </c>
      <c r="K59" s="60"/>
      <c r="L59" s="17">
        <f t="shared" si="14"/>
        <v>7628.3</v>
      </c>
    </row>
    <row r="60" spans="1:12" ht="31.5" customHeight="1">
      <c r="A60" s="12" t="s">
        <v>21</v>
      </c>
      <c r="B60" s="13" t="s">
        <v>20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6">
        <v>0</v>
      </c>
      <c r="I60" s="14">
        <v>0</v>
      </c>
      <c r="J60" s="16">
        <v>0</v>
      </c>
      <c r="K60" s="60">
        <v>0</v>
      </c>
      <c r="L60" s="17">
        <f t="shared" si="14"/>
        <v>0</v>
      </c>
    </row>
    <row r="61" spans="1:12" ht="6" customHeight="1">
      <c r="A61" s="34"/>
      <c r="B61" s="34"/>
      <c r="C61" s="34"/>
      <c r="D61" s="34"/>
      <c r="E61" s="34"/>
      <c r="F61" s="34"/>
      <c r="G61" s="34"/>
      <c r="H61" s="34"/>
      <c r="I61" s="34"/>
      <c r="J61" s="62"/>
      <c r="K61" s="62"/>
      <c r="L61" s="34"/>
    </row>
  </sheetData>
  <mergeCells count="29">
    <mergeCell ref="A18:K18"/>
    <mergeCell ref="A24:L24"/>
    <mergeCell ref="AC23:AF23"/>
    <mergeCell ref="AC24:AD24"/>
    <mergeCell ref="AE24:AF24"/>
    <mergeCell ref="Y23:AB23"/>
    <mergeCell ref="Q23:T23"/>
    <mergeCell ref="U23:X23"/>
    <mergeCell ref="Q25:T25"/>
    <mergeCell ref="U25:X25"/>
    <mergeCell ref="Y25:AB25"/>
    <mergeCell ref="AC25:AF25"/>
    <mergeCell ref="S24:T24"/>
    <mergeCell ref="W24:X24"/>
    <mergeCell ref="Y24:Z24"/>
    <mergeCell ref="AA24:AB24"/>
    <mergeCell ref="Q24:R24"/>
    <mergeCell ref="U24:V24"/>
    <mergeCell ref="A1:L1"/>
    <mergeCell ref="A2:L2"/>
    <mergeCell ref="A12:A14"/>
    <mergeCell ref="B12:B14"/>
    <mergeCell ref="C12:G12"/>
    <mergeCell ref="H12:L12"/>
    <mergeCell ref="C13:F13"/>
    <mergeCell ref="G13:G14"/>
    <mergeCell ref="H13:K13"/>
    <mergeCell ref="L13:L14"/>
    <mergeCell ref="B4:D4"/>
  </mergeCells>
  <phoneticPr fontId="5" type="noConversion"/>
  <pageMargins left="0" right="0" top="0.35433070866141736" bottom="0" header="0.51181102362204722" footer="0.51181102362204722"/>
  <pageSetup paperSize="9" scale="99" fitToHeight="2" orientation="landscape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КП "Водоканал"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Пантелеевна</dc:creator>
  <cp:lastModifiedBy>User</cp:lastModifiedBy>
  <cp:lastPrinted>2019-10-28T10:05:41Z</cp:lastPrinted>
  <dcterms:created xsi:type="dcterms:W3CDTF">2011-04-21T10:01:16Z</dcterms:created>
  <dcterms:modified xsi:type="dcterms:W3CDTF">2019-12-03T08:54:16Z</dcterms:modified>
</cp:coreProperties>
</file>